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8" windowWidth="15120" windowHeight="7476" firstSheet="2" activeTab="4"/>
  </bookViews>
  <sheets>
    <sheet name="4.9" sheetId="1" state="hidden" r:id="rId1"/>
    <sheet name="4.4.-4.8." sheetId="8" state="hidden" r:id="rId2"/>
    <sheet name="4.3" sheetId="2" r:id="rId3"/>
    <sheet name="4.2" sheetId="3" r:id="rId4"/>
    <sheet name="4.1." sheetId="4" r:id="rId5"/>
    <sheet name="3.1.-3.4." sheetId="5" r:id="rId6"/>
    <sheet name="3.5." sheetId="6" r:id="rId7"/>
    <sheet name="2.1." sheetId="7" r:id="rId8"/>
    <sheet name="2.2-2.4.." sheetId="9" state="hidden" r:id="rId9"/>
    <sheet name="1.1.-1.4." sheetId="10" r:id="rId10"/>
  </sheets>
  <definedNames>
    <definedName name="_xlnm.Print_Area" localSheetId="4">'4.1.'!$A$1:$Q$37</definedName>
  </definedNames>
  <calcPr calcId="144525"/>
</workbook>
</file>

<file path=xl/calcChain.xml><?xml version="1.0" encoding="utf-8"?>
<calcChain xmlns="http://schemas.openxmlformats.org/spreadsheetml/2006/main">
  <c r="H17" i="4" l="1"/>
  <c r="H26" i="4"/>
  <c r="G23" i="4"/>
  <c r="M23" i="4"/>
  <c r="J31" i="4"/>
  <c r="J23" i="4"/>
  <c r="D23" i="4"/>
  <c r="O31" i="4" l="1"/>
  <c r="O23" i="4"/>
  <c r="O22" i="4"/>
  <c r="O21" i="4"/>
  <c r="O20" i="4"/>
  <c r="O19" i="4"/>
  <c r="O18" i="4"/>
  <c r="O17" i="4"/>
  <c r="O16" i="4"/>
  <c r="O15" i="4" s="1"/>
  <c r="L31" i="4"/>
  <c r="L23" i="4"/>
  <c r="L22" i="4"/>
  <c r="L21" i="4"/>
  <c r="L20" i="4"/>
  <c r="L19" i="4"/>
  <c r="L18" i="4"/>
  <c r="L17" i="4"/>
  <c r="L16" i="4"/>
  <c r="L15" i="4" s="1"/>
  <c r="I31" i="4"/>
  <c r="I23" i="4"/>
  <c r="I22" i="4"/>
  <c r="I21" i="4"/>
  <c r="I20" i="4"/>
  <c r="I19" i="4"/>
  <c r="I18" i="4"/>
  <c r="I17" i="4"/>
  <c r="I16" i="4"/>
  <c r="I15" i="4" s="1"/>
  <c r="F31" i="4"/>
  <c r="F23" i="4"/>
  <c r="F22" i="4"/>
  <c r="F21" i="4"/>
  <c r="F20" i="4"/>
  <c r="F19" i="4"/>
  <c r="F18" i="4"/>
  <c r="F17" i="4"/>
  <c r="F16" i="4"/>
  <c r="F15" i="4" s="1"/>
  <c r="C31" i="4"/>
  <c r="C23" i="4"/>
  <c r="C22" i="4"/>
  <c r="C21" i="4"/>
  <c r="C20" i="4"/>
  <c r="C19" i="4"/>
  <c r="C18" i="4"/>
  <c r="C17" i="4"/>
  <c r="C16" i="4"/>
  <c r="C15" i="4" s="1"/>
  <c r="H22" i="10" l="1"/>
  <c r="H23" i="10"/>
  <c r="H17" i="10"/>
  <c r="H13" i="10"/>
  <c r="H14" i="10"/>
  <c r="D14" i="10" s="1"/>
  <c r="G14" i="10"/>
  <c r="D15" i="10"/>
  <c r="H16" i="10"/>
  <c r="D13" i="10"/>
  <c r="I23" i="10"/>
  <c r="I22" i="10"/>
  <c r="P21" i="10" l="1"/>
  <c r="M23" i="10"/>
  <c r="M22" i="10"/>
  <c r="N23" i="10"/>
  <c r="N22" i="10"/>
  <c r="N21" i="10"/>
  <c r="O21" i="10"/>
  <c r="P23" i="10"/>
  <c r="P22" i="10"/>
  <c r="I14" i="10" l="1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O16" i="10"/>
  <c r="N16" i="10"/>
  <c r="O15" i="10"/>
  <c r="N15" i="10"/>
  <c r="P15" i="10" s="1"/>
  <c r="O14" i="10"/>
  <c r="P14" i="10" s="1"/>
  <c r="N14" i="10"/>
  <c r="O13" i="10"/>
  <c r="P13" i="10" s="1"/>
  <c r="N13" i="10"/>
  <c r="O12" i="10"/>
  <c r="N12" i="10"/>
  <c r="P12" i="10" s="1"/>
  <c r="O11" i="10"/>
  <c r="N11" i="10"/>
  <c r="P11" i="10" s="1"/>
  <c r="P10" i="10"/>
  <c r="O10" i="10"/>
  <c r="N10" i="10"/>
  <c r="O18" i="10"/>
  <c r="N18" i="10"/>
  <c r="P18" i="10" s="1"/>
  <c r="O17" i="10"/>
  <c r="P17" i="10" s="1"/>
  <c r="N17" i="10"/>
  <c r="M10" i="10"/>
  <c r="L10" i="10"/>
  <c r="P16" i="10" l="1"/>
  <c r="D24" i="10"/>
  <c r="I21" i="10"/>
  <c r="I20" i="10"/>
  <c r="I19" i="10"/>
  <c r="I18" i="10"/>
  <c r="I17" i="10"/>
  <c r="I16" i="10"/>
  <c r="I15" i="10"/>
  <c r="I12" i="10"/>
  <c r="I11" i="10"/>
  <c r="D18" i="10"/>
  <c r="D17" i="10"/>
  <c r="D16" i="10"/>
  <c r="D22" i="10"/>
  <c r="D23" i="10"/>
  <c r="D20" i="10"/>
  <c r="D19" i="10"/>
  <c r="D12" i="10"/>
  <c r="D11" i="10"/>
  <c r="D21" i="10" l="1"/>
  <c r="D28" i="10" s="1"/>
  <c r="D10" i="10"/>
  <c r="I10" i="10"/>
  <c r="S31" i="5"/>
  <c r="R31" i="5"/>
  <c r="R29" i="5" l="1"/>
  <c r="R28" i="5"/>
  <c r="R27" i="5"/>
  <c r="R26" i="5"/>
  <c r="R25" i="5"/>
  <c r="R24" i="5"/>
  <c r="R23" i="5"/>
  <c r="R22" i="5"/>
  <c r="R21" i="5"/>
  <c r="R20" i="5"/>
  <c r="M21" i="10"/>
  <c r="L21" i="10"/>
  <c r="P23" i="4" l="1"/>
  <c r="M22" i="4"/>
  <c r="G21" i="10" l="1"/>
  <c r="G31" i="4" l="1"/>
  <c r="G22" i="4"/>
  <c r="G21" i="4"/>
  <c r="G20" i="4"/>
  <c r="G19" i="4"/>
  <c r="G18" i="4"/>
  <c r="G17" i="4"/>
  <c r="G16" i="4" l="1"/>
  <c r="G15" i="4" s="1"/>
  <c r="P31" i="4"/>
  <c r="M31" i="4"/>
  <c r="P22" i="4" l="1"/>
  <c r="D22" i="4"/>
  <c r="P21" i="4" l="1"/>
  <c r="P20" i="4"/>
  <c r="P19" i="4"/>
  <c r="P18" i="4"/>
  <c r="P17" i="4"/>
  <c r="P16" i="4"/>
  <c r="M21" i="4"/>
  <c r="M20" i="4"/>
  <c r="M19" i="4"/>
  <c r="M18" i="4"/>
  <c r="M17" i="4"/>
  <c r="J21" i="4"/>
  <c r="J20" i="4"/>
  <c r="J19" i="4"/>
  <c r="J18" i="4"/>
  <c r="J17" i="4"/>
  <c r="D21" i="4"/>
  <c r="D20" i="4"/>
  <c r="D19" i="4"/>
  <c r="D18" i="4"/>
  <c r="D17" i="4"/>
  <c r="J22" i="4"/>
  <c r="D16" i="4"/>
  <c r="E29" i="5"/>
  <c r="E28" i="5"/>
  <c r="E23" i="5"/>
  <c r="E22" i="5"/>
  <c r="M16" i="4" l="1"/>
  <c r="J16" i="4"/>
  <c r="R31" i="4" l="1"/>
  <c r="R22" i="4"/>
  <c r="H10" i="10" l="1"/>
  <c r="H21" i="10" l="1"/>
  <c r="S29" i="5" l="1"/>
  <c r="T29" i="5" s="1"/>
  <c r="T30" i="5"/>
  <c r="S28" i="5"/>
  <c r="S24" i="5"/>
  <c r="T24" i="5" s="1"/>
  <c r="S23" i="5"/>
  <c r="S22" i="5"/>
  <c r="T22" i="5" l="1"/>
  <c r="T23" i="5"/>
  <c r="T28" i="5"/>
  <c r="D31" i="4"/>
  <c r="T31" i="5" l="1"/>
  <c r="Q31" i="5"/>
  <c r="Q27" i="5"/>
  <c r="Q26" i="5"/>
  <c r="Q25" i="5"/>
  <c r="Q21" i="5"/>
  <c r="Q20" i="5"/>
  <c r="N31" i="5"/>
  <c r="N27" i="5"/>
  <c r="N26" i="5"/>
  <c r="N25" i="5"/>
  <c r="N21" i="5"/>
  <c r="N20" i="5"/>
  <c r="K31" i="5"/>
  <c r="K27" i="5"/>
  <c r="K26" i="5"/>
  <c r="K25" i="5"/>
  <c r="K21" i="5"/>
  <c r="K20" i="5"/>
  <c r="H31" i="5"/>
  <c r="H27" i="5"/>
  <c r="H26" i="5"/>
  <c r="H25" i="5"/>
  <c r="H21" i="5"/>
  <c r="H20" i="5"/>
  <c r="E31" i="5"/>
  <c r="E27" i="5"/>
  <c r="E26" i="5"/>
  <c r="E25" i="5"/>
  <c r="E21" i="5"/>
  <c r="E20" i="5"/>
  <c r="S25" i="5" l="1"/>
  <c r="T25" i="5" l="1"/>
  <c r="R15" i="4"/>
  <c r="S20" i="5" l="1"/>
  <c r="P15" i="4" l="1"/>
  <c r="M15" i="4"/>
  <c r="N15" i="4" s="1"/>
  <c r="J15" i="4"/>
  <c r="D15" i="4"/>
  <c r="S15" i="4" l="1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H35" i="4"/>
  <c r="H34" i="4"/>
  <c r="H33" i="4"/>
  <c r="H32" i="4"/>
  <c r="H31" i="4"/>
  <c r="H30" i="4"/>
  <c r="H29" i="4"/>
  <c r="H28" i="4"/>
  <c r="H27" i="4"/>
  <c r="H25" i="4"/>
  <c r="H24" i="4"/>
  <c r="H23" i="4"/>
  <c r="H22" i="4"/>
  <c r="H21" i="4"/>
  <c r="H20" i="4"/>
  <c r="H19" i="4"/>
  <c r="H18" i="4"/>
  <c r="H16" i="4"/>
  <c r="H15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S16" i="4" l="1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27" i="5" l="1"/>
  <c r="S26" i="5"/>
  <c r="S21" i="5"/>
  <c r="T20" i="5"/>
  <c r="T26" i="5" l="1"/>
  <c r="T21" i="5"/>
  <c r="T27" i="5"/>
</calcChain>
</file>

<file path=xl/sharedStrings.xml><?xml version="1.0" encoding="utf-8"?>
<sst xmlns="http://schemas.openxmlformats.org/spreadsheetml/2006/main" count="427" uniqueCount="253">
  <si>
    <t>N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</si>
  <si>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</si>
  <si>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</si>
  <si>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</si>
  <si>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</si>
  <si>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</si>
  <si>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</si>
  <si>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</si>
  <si>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</si>
  <si>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</si>
  <si>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</si>
  <si>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</si>
  <si>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</si>
  <si>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</si>
  <si>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Прочее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</si>
  <si>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</si>
  <si>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</si>
  <si>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</si>
  <si>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</si>
  <si>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</si>
  <si>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</si>
  <si>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</si>
  <si>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</si>
  <si>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</si>
  <si>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</si>
  <si>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</si>
  <si>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</si>
  <si>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</si>
  <si>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</si>
  <si>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</si>
  <si>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4.9. Информация по обращениям потребителей.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</si>
  <si>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</si>
  <si>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</si>
  <si>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</si>
  <si>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</si>
  <si>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</si>
  <si>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</si>
  <si>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</si>
  <si>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</si>
  <si>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</si>
  <si>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</si>
  <si>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</si>
  <si>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</si>
  <si>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</si>
  <si>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>4.3. Информация о заочном обслуживании потребителей посредством телефонной связи.</t>
  </si>
  <si>
    <t>2.1.</t>
  </si>
  <si>
    <t>2.2.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</si>
  <si>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</si>
  <si>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</si>
  <si>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</si>
  <si>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</si>
  <si>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</si>
  <si>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</si>
  <si>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</si>
  <si>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</si>
  <si>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</si>
  <si>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</si>
  <si>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4.2 Информация о деятельности офисов обслуживания потребителей.</t>
  </si>
  <si>
    <t>Категории обращений потребителей</t>
  </si>
  <si>
    <t>Формы обслуживания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</si>
  <si>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</si>
  <si>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</si>
  <si>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</si>
  <si>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</si>
  <si>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Динамика изменения показателя, %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</si>
  <si>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</si>
  <si>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</si>
  <si>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</si>
  <si>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</si>
  <si>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</si>
  <si>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</si>
  <si>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</si>
  <si>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</si>
  <si>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</si>
  <si>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</si>
  <si>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</si>
  <si>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</si>
  <si>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</si>
  <si>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</si>
  <si>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</si>
  <si>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</si>
  <si>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1.1.</t>
  </si>
  <si>
    <t>1.2.</t>
  </si>
  <si>
    <t>1.3.</t>
  </si>
  <si>
    <t>1.4.</t>
  </si>
  <si>
    <t>1.5.</t>
  </si>
  <si>
    <t>1.6.</t>
  </si>
  <si>
    <t>2.1.1.</t>
  </si>
  <si>
    <t>2.1.2.</t>
  </si>
  <si>
    <t>2.3.</t>
  </si>
  <si>
    <t>2.5.</t>
  </si>
  <si>
    <t>2.4.</t>
  </si>
  <si>
    <t>2.6.</t>
  </si>
  <si>
    <t>3.1.</t>
  </si>
  <si>
    <t>3.2.</t>
  </si>
  <si>
    <t>3.3.</t>
  </si>
  <si>
    <t>3.4.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</si>
  <si>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</si>
  <si>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Показатель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</si>
  <si>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</si>
  <si>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</si>
  <si>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</si>
  <si>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</si>
  <si>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</si>
  <si>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</si>
  <si>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</si>
  <si>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</si>
  <si>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</si>
  <si>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</si>
  <si>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</si>
  <si>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</si>
  <si>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</si>
  <si>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</si>
  <si>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</si>
  <si>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</si>
  <si>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7.1.</t>
  </si>
  <si>
    <t>7.2.</t>
  </si>
  <si>
    <t>3. Информация о качестве услуг  по технологическому присоединению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</si>
  <si>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организации, заполняется в произвольной форме.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</si>
  <si>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периоде, заполняется в произвольной форме.</t>
  </si>
  <si>
    <t>3.4. Сведения о качестве услуг по технологическому присоединению к электрическим сетям сетевой организации.</t>
  </si>
  <si>
    <t>4.4. Категория обращений, в которой зарегистрировано наибольшее число обращений всего, обращений, содержащих жалобу, обращений, содержащих заявку на оказание услуг, поступивших в отчетном периоде, в соответствии с пунктом 4.1 Информации о качестве обслуживания потребителей услуг.</t>
  </si>
  <si>
    <t>4.5. Описание 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организаций.</t>
  </si>
  <si>
    <r>
      <t xml:space="preserve">4.6. Мероприятия, направленные на работу с социально уязвимыми группами населения (пенсионеры, инвалиды, многодетные семьи, участники ВОВ и боевых действий на территориях других государств в соответствии с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12 января 1995 г. N 5-ФЗ "О ветеранах" (Собрание законодательства Российской Федерации, 2000, N 2, ст. 161; N 19, ст. 2023; 2001, N 1, ст. 2; N 33, ст. 3427; N 53, ст. 5030; 2002, N 30, ст. 3033; N 48, ст. 4743; N 52, ст. 5132; 2003, N 19, ст. 1750; 2004, N 19, ст. 1837; N 25, ст. 2480; N 27, ст. 2711; N 35, ст. 3607; N 52, ст. 5038; 2005, N 1, ст. 25; N 19, ст. 1748; N 52, ст. 5576; 2007, N 43, ст. 5084; 2008, N 9, ст. 817; N 29, ст. 3410; N 30, ст. 3609; N 40, ст. 4501; N 52, ст. 6224; 2009, N 18, ст. 2152; N 26, ст. 3133; N 29, ст. 3623; N 30, ст. 3739; N 51, ст. 6148; N 52, ст. 6403; 2010, N 19, ст. 2287; N 27, ст. 3433; N 30, ст. 3991; N 31, ст. 4206; N 50, ст. 6609; 2011, N 45, ст. 6337; N 47, ст. 6608; 2012, N 43, ст. 5782; 2013, N 14, ст. 1654; N 19, ст. 2331; N 27, ст. 3477; N 48, ст. 6165; 2014, N 23, ст. 2930; N 26, ст. 3406; N 52, ст. 7537; 2015, N 14, ст. 2008), матери-одиночки, участники ликвидации аварии на Чернобыльской АЭС и приравненные к ним категории граждан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 (Ведомости Съезда народных депутатов РСФСР и Верховного Совета РСФСР, 1991, N 21, ст. 699; Ведомости Съезда народных депутатов Российской Федерации и Верховного Совета Российской Федерации, 1992, N 32, ст. 1861; Собрание законодательства Российской Федерации, 1995, N 48, ст. 4561; 1996, N 51, ст. 5680; 1997, N 47, ст. 5341; 1998, N 48, ст. 5850; 1999, N 16, ст. 1937; N 28, ст. 3460; 2000, N 33, ст. 3348; 2001, N 1, ст. 2; N 7, ст. 610; N 33, ст. 3413; 2002, N 30, ст. 3033; N 50, ст. 4929; N 53, ст. 5030; 2002, N 52, ст. 5132; 2003, N 43, ст. 4108; N 52, ст. 5038; 2004, N 18, ст. 1689; N 35, ст. 3607; 2006, N 6, ст. 637; N 30, ст. 3288; N 50, ст. 5285; 2007, N 46, ст. 5554; 2008, N 9, ст. 817; N 29, ст. 3410; N 30, ст. 3616; N 52, ст. 6224; N 52, ст. 6236; 2009, N 18, ст. 2152; N 30, ст. 3739; 2011, N 23, ст. 3270; N 29, ст. 4297; N 47, ст. 6608; N 49, ст. 7024; 2012, N 26, ст. 3446; N 53, ст. 7654; 2013, N 19, ст. 2331; N 27, ст. 3443; N 27, ст. 3446; N 27, ст. 3477; N 51, ст. 6693; 2014, N 26, ст. 3406; N 30, ст. 4217; N 40, ст. 5322; N 52, ст. 7539; 2015, N 14, ст. 2008).</t>
    </r>
  </si>
  <si>
    <t>4.7. Темы и результаты опросов потребителей, проводимых сетевой организацией для выявления мнения потребителей о качестве обслуживания, в рамках исполнения Единых стандартов качества обслуживания сетевыми организациями потребителей услуг сетевых организаций.</t>
  </si>
  <si>
    <t>4.8. Мероприятия, выполняемые сетевой организацией в целях повышения качества обслуживания потребителей.</t>
  </si>
  <si>
    <t>ВН (110 кВ и выше)</t>
  </si>
  <si>
    <t>СН1 (35 - 60 кВ)</t>
  </si>
  <si>
    <t>СН2 (1 - 20 кВ)</t>
  </si>
  <si>
    <t>НН (до 1 кВ)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</si>
  <si>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</si>
  <si>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</si>
  <si>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</si>
  <si>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</si>
  <si>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5.1.</t>
  </si>
  <si>
    <t>4.1.</t>
  </si>
  <si>
    <t>4.2.</t>
  </si>
  <si>
    <t>4.3.</t>
  </si>
  <si>
    <t>4.4.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</si>
  <si>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отчетному.</t>
  </si>
  <si>
    <t>Структурная единица сетевой организации</t>
  </si>
  <si>
    <t>Показатель средней продолжительности прекращений передачи электрической энергии, </t>
  </si>
  <si>
    <t>Показатель средней частоты прекращений передачи электрической энергии, 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</si>
  <si>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</si>
  <si>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</si>
  <si>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</si>
  <si>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</si>
  <si>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</si>
  <si>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</si>
  <si>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СН2</t>
  </si>
  <si>
    <t>НН</t>
  </si>
  <si>
    <t>...</t>
  </si>
  <si>
    <t>n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</si>
  <si>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</si>
  <si>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</si>
  <si>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сетевой организацией в целях повышения качества оказания услуг по передаче электрической энергии в отчетном периоде, заполняется в произвольной форме.</t>
  </si>
  <si>
    <t>2.4. Прочая информация, которую сетевая организация считает целесообразной для включения в отчет, касающаяся качества оказания услуг по передаче электрической энергии, заполняется в произвольной форме</t>
  </si>
  <si>
    <t>Мощность энергопринимающих устройств заявителя, кВт</t>
  </si>
  <si>
    <t>Категория надежности</t>
  </si>
  <si>
    <t>I - 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</si>
  <si>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</si>
  <si>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</si>
  <si>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</si>
  <si>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</si>
  <si>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500 - сельская местность/300 - городская местность</t>
  </si>
  <si>
    <t>Да</t>
  </si>
  <si>
    <t>КЛ</t>
  </si>
  <si>
    <t>ВЛ</t>
  </si>
  <si>
    <t>Нет</t>
  </si>
  <si>
    <t>Форма 2.4</t>
  </si>
  <si>
    <t>(утвержденная Приказом ФСТ России от 24.10.2014 N 1831-э)</t>
  </si>
  <si>
    <r>
      <t xml:space="preserve">Сроки опубликования: </t>
    </r>
    <r>
      <rPr>
        <b/>
        <u/>
        <sz val="10"/>
        <color theme="1"/>
        <rFont val="Times New Roman"/>
        <family val="1"/>
        <charset val="204"/>
      </rPr>
      <t>ежегодно, до 1 апреля</t>
    </r>
  </si>
  <si>
    <t>2. Информация о качестве услуг по передаче электрической энергии</t>
  </si>
  <si>
    <t>Физические лица</t>
  </si>
  <si>
    <t>Юридические лица</t>
  </si>
  <si>
    <t>Количество потребителей услуг всего:</t>
  </si>
  <si>
    <t>Количество точек поставки всего:</t>
  </si>
  <si>
    <t>в т.ч. оборудованных приборами учета электрической энергии</t>
  </si>
  <si>
    <t>у физических лиц</t>
  </si>
  <si>
    <t>у юридических лиц</t>
  </si>
  <si>
    <t>вводные устройства (ВРУ. распределительный щит) в многоквартирные дома</t>
  </si>
  <si>
    <t>Количество приборов учета всего</t>
  </si>
  <si>
    <t>в том числе с возможностью дистанционного сбора данных</t>
  </si>
  <si>
    <t>4.</t>
  </si>
  <si>
    <t>3.</t>
  </si>
  <si>
    <t>5.</t>
  </si>
  <si>
    <t>6.</t>
  </si>
  <si>
    <t>длина воздушных линий (ВЛ)</t>
  </si>
  <si>
    <t>6.1.</t>
  </si>
  <si>
    <t>6.2.</t>
  </si>
  <si>
    <t>Длина линий электропередач, всего</t>
  </si>
  <si>
    <t>Трансформаторная мощность подстанций, всего</t>
  </si>
  <si>
    <t>7.</t>
  </si>
  <si>
    <t>8.</t>
  </si>
  <si>
    <t>Уровень физического износа объектов электросетевого хозяйства</t>
  </si>
  <si>
    <t xml:space="preserve">трансформаторных подстанций </t>
  </si>
  <si>
    <t>линий электропередач</t>
  </si>
  <si>
    <t>на  уровне напряжения 110кВ и выше (ВН)</t>
  </si>
  <si>
    <t>на  уровне напряжения 35кВ (СН1)</t>
  </si>
  <si>
    <t>на  уровне напряжения ниже 1кВ (НН)</t>
  </si>
  <si>
    <t>По уровням напряжения ЭПУ потребителей электроэнергии</t>
  </si>
  <si>
    <t>№ п/п</t>
  </si>
  <si>
    <t xml:space="preserve">Наименование показателя </t>
  </si>
  <si>
    <t>8.1.</t>
  </si>
  <si>
    <t>8.2.</t>
  </si>
  <si>
    <t>на  уровне напряжения 6-20 кВ (СН2)</t>
  </si>
  <si>
    <t>г. Уссурийск, ул. Советская, 15</t>
  </si>
  <si>
    <t>МУП "Уссурийск-Электросеть"</t>
  </si>
  <si>
    <t xml:space="preserve">МУП "Уссурийск-Электросеть" </t>
  </si>
  <si>
    <t xml:space="preserve">период </t>
  </si>
  <si>
    <t>4.  Качество обслуживания</t>
  </si>
  <si>
    <t>объекты по производству электроэнерги</t>
  </si>
  <si>
    <t>стационарный</t>
  </si>
  <si>
    <t>2019 год</t>
  </si>
  <si>
    <t xml:space="preserve">Безхозяйные объекты электросетевого хозяйства </t>
  </si>
  <si>
    <t>%</t>
  </si>
  <si>
    <t>км</t>
  </si>
  <si>
    <t>Исполнитель</t>
  </si>
  <si>
    <r>
      <t xml:space="preserve">Сроки опубликования: </t>
    </r>
    <r>
      <rPr>
        <u/>
        <sz val="10"/>
        <color theme="1"/>
        <rFont val="Times New Roman"/>
        <family val="1"/>
        <charset val="204"/>
      </rPr>
      <t>ежегодно, до 1 апреля</t>
    </r>
  </si>
  <si>
    <t>Пункт обслуживания потребителей</t>
  </si>
  <si>
    <r>
      <t>3.5. Стоимость технологического присоединения к электрическим сетям сетевой организации (</t>
    </r>
    <r>
      <rPr>
        <b/>
        <u/>
        <sz val="12"/>
        <color theme="1"/>
        <rFont val="Times New Roman"/>
        <family val="1"/>
        <charset val="204"/>
      </rPr>
      <t>не заполняется</t>
    </r>
    <r>
      <rPr>
        <sz val="12"/>
        <color theme="1"/>
        <rFont val="Times New Roman"/>
        <family val="1"/>
        <charset val="204"/>
      </rPr>
      <t>, в случае наличия на официальном сайте сетевой организации в сети Интернет интерактивного инструмента, который позволяет автоматически рассчитывать стоимость технологического присоединения при вводе параметров, предусмотренных настоящим пунктом).</t>
    </r>
  </si>
  <si>
    <t>(наименование организации)</t>
  </si>
  <si>
    <t>Приморский край г. Уссурийск, ул. Советская,15</t>
  </si>
  <si>
    <t>(адрес организации)</t>
  </si>
  <si>
    <r>
  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</t>
    </r>
    <r>
      <rPr>
        <b/>
        <sz val="11"/>
        <color theme="1"/>
        <rFont val="Times New Roman"/>
        <family val="1"/>
        <charset val="204"/>
      </rPr>
      <t xml:space="preserve">с нарушением сроков, </t>
    </r>
    <r>
      <rPr>
        <sz val="11"/>
        <color theme="1"/>
        <rFont val="Times New Roman"/>
        <family val="1"/>
        <charset val="204"/>
      </rPr>
      <t>подтвержденным актами контролирующих организаций и (или) решениями суда, штуки, в том числе:</t>
    </r>
  </si>
  <si>
    <t>шт.</t>
  </si>
  <si>
    <t>Мва</t>
  </si>
  <si>
    <t>N п/п</t>
  </si>
  <si>
    <t>Показатель средней продолжительности прекращений передачи электрической энергии (                  ), час</t>
  </si>
  <si>
    <t>Показатель средней частоты прекращений передачи электрической энергии (                ), шт.</t>
  </si>
  <si>
    <t>1. Общая информация о сетевой организации.</t>
  </si>
  <si>
    <t>длина кабельных линий(КЛ)</t>
  </si>
  <si>
    <t>с понедельник по пятницу с 8-00 до 17-00, обед с 12-00 до 13-00. Пятница не приемный день</t>
  </si>
  <si>
    <t>1. Технологическое присоединение к электрическим сетям 2.Снятие контрольных показаний приборов учета 3. Проверка, в том числе снятия показаний, прибора учета перед его демонтажем для ремонта, проверки или замены 4. Составление и корриктировка актов согласования технологической и (или) аварийной брони 5. Полное (частичное) ограничение режима потребления электрической энергии в случае не выполнения потребителем договора электроснабжения в части оплаты запотребленную электроэнергию. 6. Согласование места установки прибора учета электрической энергии (мощности) схемы подключения прибора учета и иных компонентов измерительных комплексов и систем учета электрической энергии 7. Допуск в эксплуатацию прибора учета 8. Контроль показателей качества электрической энергии в точках присоединения энергопринимающих установок потребителя электрической энергии к электрическим сетям сетевой организации. 9. Установка, замена и эксплуатация приборов учета 10. Прием показаний приборов учета 11. Проведение контрольных, внеочередных и иных замеров потокораспределения, нагрузок и уровней напряжения на объектах потребителя и объектах электросетевого хозяйства сетевой организации 13. Допуск уполномоченных представителей потребителя услуг в пункты контроля и учета количества и качества электрической энергии в порядке и случаях, установленных договоров об оказании услуг по передаче электрической энергии.</t>
  </si>
  <si>
    <t>нет</t>
  </si>
  <si>
    <t>2022 год</t>
  </si>
  <si>
    <t>АО " Уссурийск-Электросеть"</t>
  </si>
  <si>
    <t>АО "Уссурийск-Электросеть"</t>
  </si>
  <si>
    <t>32-22-27</t>
  </si>
  <si>
    <t>32-06-17</t>
  </si>
  <si>
    <t xml:space="preserve"> 32-08-20</t>
  </si>
  <si>
    <t>2023 год</t>
  </si>
  <si>
    <t>3.1.    Объем свободной для осуществления технологического присоединения потребителей трансформаторной мощности по подстанциям и распределительным пунктам напряжением ниже 35 кВ по состоянию на 01.01. 2024 года составляет 201,359 МВт</t>
  </si>
  <si>
    <t xml:space="preserve">2024 год </t>
  </si>
  <si>
    <t>2024 год</t>
  </si>
  <si>
    <t xml:space="preserve">отчетный период 2024 год </t>
  </si>
  <si>
    <t>Итого на всех уровнях напряжения</t>
  </si>
  <si>
    <t>32-03-01</t>
  </si>
  <si>
    <t>32-08-20                  32-03-01</t>
  </si>
  <si>
    <t xml:space="preserve">2025 год </t>
  </si>
  <si>
    <t>за 2025 год</t>
  </si>
  <si>
    <t>2025 год</t>
  </si>
  <si>
    <r>
      <t>3.3. Прочая информация: Заявок от лиц намеривающих перераспределить максимальную мощность принадлежащих им энергопринимающих устройств в пользу иных лиц за период 2025 года не поступало. Из общего количества заявок на технологическое присоединение поступивших в 2025  году анулировано 276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штук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заявок. Показатель качества рассмотрения заявок на технологическое присоединение к сети в 2025 году составил 1,05453.  Показатель качества исполнения договоров об осуществлении технологического присоединения заявителей к сети (Пнс_тпр) в 2025 году составил 1,06202.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</si>
</sst>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/>
    <xf numFmtId="0" fontId="2" fillId="0" borderId="0" xfId="0" applyFont="1"/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16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16" fontId="1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justify" vertical="top" wrapText="1"/>
    </xf>
    <xf numFmtId="14" fontId="1" fillId="0" borderId="9" xfId="0" applyNumberFormat="1" applyFont="1" applyBorder="1" applyAlignment="1">
      <alignment horizontal="center" vertical="top" wrapText="1"/>
    </xf>
    <xf numFmtId="0" fontId="4" fillId="0" borderId="0" xfId="1" applyAlignment="1" applyProtection="1">
      <alignment horizontal="justify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7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 indent="2"/>
    </xf>
    <xf numFmtId="16" fontId="1" fillId="0" borderId="9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0" fillId="0" borderId="9" xfId="0" applyBorder="1"/>
    <xf numFmtId="0" fontId="12" fillId="0" borderId="0" xfId="0" applyFont="1" applyBorder="1" applyAlignment="1">
      <alignment vertical="center" wrapText="1"/>
    </xf>
    <xf numFmtId="0" fontId="0" fillId="0" borderId="0" xfId="0" applyBorder="1"/>
    <xf numFmtId="0" fontId="12" fillId="0" borderId="9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center" wrapText="1"/>
    </xf>
    <xf numFmtId="0" fontId="0" fillId="0" borderId="0" xfId="0" applyFill="1"/>
    <xf numFmtId="0" fontId="0" fillId="0" borderId="0" xfId="0" applyAlignment="1"/>
    <xf numFmtId="0" fontId="2" fillId="0" borderId="0" xfId="0" applyFont="1" applyAlignme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vertical="top" wrapText="1"/>
    </xf>
    <xf numFmtId="0" fontId="0" fillId="4" borderId="0" xfId="0" applyFill="1"/>
    <xf numFmtId="0" fontId="1" fillId="4" borderId="9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top" wrapText="1"/>
    </xf>
    <xf numFmtId="0" fontId="1" fillId="4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justify" vertical="top" wrapText="1"/>
    </xf>
    <xf numFmtId="16" fontId="1" fillId="5" borderId="9" xfId="0" applyNumberFormat="1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16" fontId="1" fillId="0" borderId="9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right" vertical="top" wrapText="1"/>
    </xf>
    <xf numFmtId="0" fontId="1" fillId="0" borderId="9" xfId="0" applyFont="1" applyBorder="1" applyAlignment="1">
      <alignment wrapText="1"/>
    </xf>
    <xf numFmtId="0" fontId="1" fillId="0" borderId="10" xfId="0" applyFont="1" applyFill="1" applyBorder="1" applyAlignment="1">
      <alignment vertical="top" wrapText="1"/>
    </xf>
    <xf numFmtId="164" fontId="1" fillId="0" borderId="6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16" fontId="1" fillId="5" borderId="9" xfId="0" applyNumberFormat="1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" fillId="4" borderId="9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justify"/>
    </xf>
    <xf numFmtId="0" fontId="17" fillId="0" borderId="0" xfId="0" applyFont="1" applyBorder="1" applyAlignment="1">
      <alignment vertical="justify"/>
    </xf>
    <xf numFmtId="0" fontId="6" fillId="0" borderId="0" xfId="0" applyFont="1" applyBorder="1" applyAlignment="1"/>
    <xf numFmtId="0" fontId="18" fillId="0" borderId="0" xfId="0" applyFont="1" applyBorder="1" applyAlignment="1"/>
    <xf numFmtId="0" fontId="18" fillId="0" borderId="0" xfId="0" applyFont="1" applyAlignment="1"/>
    <xf numFmtId="0" fontId="18" fillId="0" borderId="0" xfId="0" applyFont="1" applyBorder="1" applyAlignment="1">
      <alignment horizontal="right"/>
    </xf>
    <xf numFmtId="0" fontId="18" fillId="0" borderId="0" xfId="0" applyFont="1" applyBorder="1" applyAlignment="1">
      <alignment vertical="justify"/>
    </xf>
    <xf numFmtId="2" fontId="0" fillId="0" borderId="0" xfId="0" applyNumberFormat="1"/>
    <xf numFmtId="2" fontId="1" fillId="0" borderId="9" xfId="0" applyNumberFormat="1" applyFont="1" applyBorder="1" applyAlignment="1">
      <alignment horizontal="center" vertical="top" wrapText="1"/>
    </xf>
    <xf numFmtId="2" fontId="1" fillId="4" borderId="9" xfId="0" applyNumberFormat="1" applyFont="1" applyFill="1" applyBorder="1" applyAlignment="1">
      <alignment vertical="top" wrapText="1"/>
    </xf>
    <xf numFmtId="2" fontId="1" fillId="0" borderId="9" xfId="0" applyNumberFormat="1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right" vertical="top" wrapText="1"/>
    </xf>
    <xf numFmtId="0" fontId="20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10" fontId="1" fillId="3" borderId="9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10" fontId="1" fillId="3" borderId="9" xfId="0" applyNumberFormat="1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21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2" fillId="5" borderId="9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top" wrapText="1"/>
    </xf>
    <xf numFmtId="2" fontId="0" fillId="0" borderId="0" xfId="0" applyNumberFormat="1" applyFill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16" fontId="1" fillId="6" borderId="9" xfId="0" applyNumberFormat="1" applyFont="1" applyFill="1" applyBorder="1" applyAlignment="1">
      <alignment horizontal="center" vertical="top" wrapText="1"/>
    </xf>
    <xf numFmtId="0" fontId="1" fillId="6" borderId="9" xfId="0" applyFont="1" applyFill="1" applyBorder="1" applyAlignment="1">
      <alignment horizontal="justify" vertical="top" wrapText="1"/>
    </xf>
    <xf numFmtId="0" fontId="1" fillId="6" borderId="9" xfId="0" applyFont="1" applyFill="1" applyBorder="1" applyAlignment="1">
      <alignment vertical="top" wrapText="1"/>
    </xf>
    <xf numFmtId="2" fontId="1" fillId="6" borderId="9" xfId="0" applyNumberFormat="1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3" fontId="1" fillId="5" borderId="9" xfId="0" applyNumberFormat="1" applyFont="1" applyFill="1" applyBorder="1" applyAlignment="1">
      <alignment vertical="top" wrapText="1"/>
    </xf>
    <xf numFmtId="0" fontId="12" fillId="0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vertical="top"/>
    </xf>
    <xf numFmtId="0" fontId="1" fillId="0" borderId="9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left" vertical="center" wrapText="1" indent="3"/>
    </xf>
    <xf numFmtId="0" fontId="1" fillId="0" borderId="11" xfId="0" applyFont="1" applyBorder="1" applyAlignment="1">
      <alignment horizontal="left" vertical="center" wrapText="1" indent="3"/>
    </xf>
    <xf numFmtId="0" fontId="1" fillId="0" borderId="38" xfId="0" applyFont="1" applyBorder="1" applyAlignment="1">
      <alignment horizontal="left" vertical="center" wrapText="1" indent="3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11" fillId="2" borderId="28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22" fillId="0" borderId="0" xfId="0" applyFont="1" applyFill="1" applyAlignment="1">
      <alignment horizontal="left" wrapText="1"/>
    </xf>
    <xf numFmtId="0" fontId="6" fillId="0" borderId="26" xfId="0" applyFont="1" applyBorder="1" applyAlignment="1">
      <alignment horizontal="center"/>
    </xf>
    <xf numFmtId="0" fontId="17" fillId="0" borderId="23" xfId="0" applyFont="1" applyBorder="1" applyAlignment="1">
      <alignment horizontal="center" vertical="justify"/>
    </xf>
    <xf numFmtId="0" fontId="16" fillId="0" borderId="0" xfId="0" applyFont="1" applyBorder="1" applyAlignment="1">
      <alignment horizontal="center" vertical="justify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0" fillId="2" borderId="22" xfId="0" applyFont="1" applyFill="1" applyBorder="1" applyAlignment="1">
      <alignment horizontal="center" vertical="top" wrapText="1"/>
    </xf>
    <xf numFmtId="0" fontId="10" fillId="2" borderId="23" xfId="0" applyFont="1" applyFill="1" applyBorder="1" applyAlignment="1">
      <alignment horizontal="center" vertical="top" wrapText="1"/>
    </xf>
    <xf numFmtId="0" fontId="10" fillId="2" borderId="24" xfId="0" applyFont="1" applyFill="1" applyBorder="1" applyAlignment="1">
      <alignment horizontal="center" vertical="top" wrapText="1"/>
    </xf>
    <xf numFmtId="0" fontId="10" fillId="2" borderId="25" xfId="0" applyFont="1" applyFill="1" applyBorder="1" applyAlignment="1">
      <alignment horizontal="center" vertical="top" wrapText="1"/>
    </xf>
    <xf numFmtId="0" fontId="10" fillId="2" borderId="26" xfId="0" applyFont="1" applyFill="1" applyBorder="1" applyAlignment="1">
      <alignment horizontal="center" vertical="top" wrapText="1"/>
    </xf>
    <xf numFmtId="0" fontId="10" fillId="2" borderId="27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0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C0C0C0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5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2143126</xdr:colOff>
      <xdr:row>14</xdr:row>
      <xdr:rowOff>161925</xdr:rowOff>
    </xdr:from>
    <xdr:to>
      <xdr:col>1</xdr:col>
      <xdr:colOff>2600325</xdr:colOff>
      <xdr:row>15</xdr:row>
      <xdr:rowOff>0</xdr:rowOff>
    </xdr:to>
    <xdr:pic>
      <xdr:nvPicPr>
        <xdr:cNvPr id="102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52726" y="2295525"/>
          <a:ext cx="457199" cy="2381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1571625</xdr:colOff>
      <xdr:row>19</xdr:row>
      <xdr:rowOff>180975</xdr:rowOff>
    </xdr:from>
    <xdr:to>
      <xdr:col>1</xdr:col>
      <xdr:colOff>1952625</xdr:colOff>
      <xdr:row>20</xdr:row>
      <xdr:rowOff>0</xdr:rowOff>
    </xdr:to>
    <xdr:pic>
      <xdr:nvPicPr>
        <xdr:cNvPr id="102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81225" y="3695700"/>
          <a:ext cx="381000" cy="2286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3076575</xdr:colOff>
      <xdr:row>24</xdr:row>
      <xdr:rowOff>742950</xdr:rowOff>
    </xdr:from>
    <xdr:to>
      <xdr:col>2</xdr:col>
      <xdr:colOff>0</xdr:colOff>
      <xdr:row>24</xdr:row>
      <xdr:rowOff>981075</xdr:rowOff>
    </xdr:to>
    <xdr:pic>
      <xdr:nvPicPr>
        <xdr:cNvPr id="1026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86175" y="5638800"/>
          <a:ext cx="600075" cy="2381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3057525</xdr:colOff>
      <xdr:row>29</xdr:row>
      <xdr:rowOff>647700</xdr:rowOff>
    </xdr:from>
    <xdr:to>
      <xdr:col>2</xdr:col>
      <xdr:colOff>0</xdr:colOff>
      <xdr:row>30</xdr:row>
      <xdr:rowOff>0</xdr:rowOff>
    </xdr:to>
    <xdr:pic>
      <xdr:nvPicPr>
        <xdr:cNvPr id="102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67125" y="8763000"/>
          <a:ext cx="701040" cy="3124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3076575</xdr:colOff>
      <xdr:row>28</xdr:row>
      <xdr:rowOff>742950</xdr:rowOff>
    </xdr:from>
    <xdr:to>
      <xdr:col>2</xdr:col>
      <xdr:colOff>0</xdr:colOff>
      <xdr:row>28</xdr:row>
      <xdr:rowOff>981075</xdr:rowOff>
    </xdr:to>
    <xdr:pic>
      <xdr:nvPicPr>
        <xdr:cNvPr id="6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86175" y="6473190"/>
          <a:ext cx="701040" cy="13144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3057525</xdr:colOff>
      <xdr:row>33</xdr:row>
      <xdr:rowOff>647700</xdr:rowOff>
    </xdr:from>
    <xdr:to>
      <xdr:col>2</xdr:col>
      <xdr:colOff>0</xdr:colOff>
      <xdr:row>34</xdr:row>
      <xdr:rowOff>0</xdr:rowOff>
    </xdr:to>
    <xdr:pic>
      <xdr:nvPicPr>
        <xdr:cNvPr id="7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67125" y="7985760"/>
          <a:ext cx="701040" cy="228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7</xdr:row>
      <xdr:rowOff>581025</xdr:rowOff>
    </xdr:from>
    <xdr:to>
      <xdr:col>4</xdr:col>
      <xdr:colOff>428625</xdr:colOff>
      <xdr:row>7</xdr:row>
      <xdr:rowOff>942975</xdr:rowOff>
    </xdr:to>
    <xdr:pic>
      <xdr:nvPicPr>
        <xdr:cNvPr id="2052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0" y="1162050"/>
          <a:ext cx="581025" cy="361950"/>
        </a:xfrm>
        <a:prstGeom prst="rect">
          <a:avLst/>
        </a:prstGeom>
        <a:noFill/>
      </xdr:spPr>
    </xdr:pic>
    <xdr:clientData/>
  </xdr:twoCellAnchor>
  <xdr:twoCellAnchor>
    <xdr:from>
      <xdr:col>7</xdr:col>
      <xdr:colOff>409575</xdr:colOff>
      <xdr:row>7</xdr:row>
      <xdr:rowOff>581025</xdr:rowOff>
    </xdr:from>
    <xdr:to>
      <xdr:col>8</xdr:col>
      <xdr:colOff>504825</xdr:colOff>
      <xdr:row>7</xdr:row>
      <xdr:rowOff>876300</xdr:rowOff>
    </xdr:to>
    <xdr:pic>
      <xdr:nvPicPr>
        <xdr:cNvPr id="2051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248275" y="1162050"/>
          <a:ext cx="704850" cy="29527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352425</xdr:colOff>
      <xdr:row>8</xdr:row>
      <xdr:rowOff>495300</xdr:rowOff>
    </xdr:from>
    <xdr:to>
      <xdr:col>13</xdr:col>
      <xdr:colOff>485775</xdr:colOff>
      <xdr:row>8</xdr:row>
      <xdr:rowOff>771526</xdr:rowOff>
    </xdr:to>
    <xdr:pic>
      <xdr:nvPicPr>
        <xdr:cNvPr id="2050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39125" y="2133600"/>
          <a:ext cx="742950" cy="276226"/>
        </a:xfrm>
        <a:prstGeom prst="rect">
          <a:avLst/>
        </a:prstGeom>
        <a:noFill/>
      </xdr:spPr>
    </xdr:pic>
    <xdr:clientData/>
  </xdr:twoCellAnchor>
  <xdr:twoCellAnchor>
    <xdr:from>
      <xdr:col>15</xdr:col>
      <xdr:colOff>419100</xdr:colOff>
      <xdr:row>8</xdr:row>
      <xdr:rowOff>428624</xdr:rowOff>
    </xdr:from>
    <xdr:to>
      <xdr:col>16</xdr:col>
      <xdr:colOff>409575</xdr:colOff>
      <xdr:row>8</xdr:row>
      <xdr:rowOff>733425</xdr:rowOff>
    </xdr:to>
    <xdr:pic>
      <xdr:nvPicPr>
        <xdr:cNvPr id="204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134600" y="2066924"/>
          <a:ext cx="600075" cy="3048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consultantplus://offline/ref=77ECA7300CA6547CAD73E8A5328B1F111AFB0FC1179A62433B68C0B3C7150CF6D2491909E4CDDAF8o5P0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11"/>
  <sheetViews>
    <sheetView topLeftCell="G1" workbookViewId="0">
      <selection activeCell="Q8" sqref="Q8"/>
    </sheetView>
  </sheetViews>
  <sheetFormatPr defaultRowHeight="14.4" x14ac:dyDescent="0.3"/>
  <sheetData>
    <row r="2" spans="1:31" s="45" customFormat="1" ht="18" x14ac:dyDescent="0.35">
      <c r="D2" s="46" t="s">
        <v>208</v>
      </c>
      <c r="AE2" s="72" t="s">
        <v>169</v>
      </c>
    </row>
    <row r="3" spans="1:31" s="45" customFormat="1" ht="18" x14ac:dyDescent="0.35">
      <c r="D3" s="145" t="s">
        <v>209</v>
      </c>
      <c r="E3" s="145"/>
      <c r="F3" s="144" t="s">
        <v>213</v>
      </c>
      <c r="G3" s="144"/>
      <c r="AE3" s="72" t="s">
        <v>170</v>
      </c>
    </row>
    <row r="4" spans="1:31" s="3" customFormat="1" ht="13.8" x14ac:dyDescent="0.25">
      <c r="AE4" s="72" t="s">
        <v>218</v>
      </c>
    </row>
    <row r="5" spans="1:31" ht="21" x14ac:dyDescent="0.4">
      <c r="D5" s="4" t="s">
        <v>30</v>
      </c>
    </row>
    <row r="6" spans="1:31" ht="15" thickBot="1" x14ac:dyDescent="0.35"/>
    <row r="7" spans="1:31" ht="45" customHeight="1" thickBot="1" x14ac:dyDescent="0.35">
      <c r="A7" s="141" t="s">
        <v>0</v>
      </c>
      <c r="B7" s="141" t="s">
        <v>1</v>
      </c>
      <c r="C7" s="141" t="s">
        <v>2</v>
      </c>
      <c r="D7" s="141" t="s">
        <v>3</v>
      </c>
      <c r="E7" s="139" t="s">
        <v>4</v>
      </c>
      <c r="F7" s="143"/>
      <c r="G7" s="143"/>
      <c r="H7" s="143"/>
      <c r="I7" s="140"/>
      <c r="J7" s="139" t="s">
        <v>5</v>
      </c>
      <c r="K7" s="143"/>
      <c r="L7" s="143"/>
      <c r="M7" s="143"/>
      <c r="N7" s="143"/>
      <c r="O7" s="140"/>
      <c r="P7" s="139" t="s">
        <v>6</v>
      </c>
      <c r="Q7" s="143"/>
      <c r="R7" s="143"/>
      <c r="S7" s="143"/>
      <c r="T7" s="143"/>
      <c r="U7" s="143"/>
      <c r="V7" s="140"/>
      <c r="W7" s="139" t="s">
        <v>7</v>
      </c>
      <c r="X7" s="143"/>
      <c r="Y7" s="143"/>
      <c r="Z7" s="140"/>
      <c r="AA7" s="139" t="s">
        <v>8</v>
      </c>
      <c r="AB7" s="143"/>
      <c r="AC7" s="140"/>
      <c r="AD7" s="139" t="s">
        <v>9</v>
      </c>
      <c r="AE7" s="140"/>
    </row>
    <row r="8" spans="1:31" ht="124.8" thickBot="1" x14ac:dyDescent="0.35">
      <c r="A8" s="142"/>
      <c r="B8" s="142"/>
      <c r="C8" s="142"/>
      <c r="D8" s="142"/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14</v>
      </c>
      <c r="P8" s="1" t="s">
        <v>20</v>
      </c>
      <c r="Q8" s="1" t="s">
        <v>21</v>
      </c>
      <c r="R8" s="1" t="s">
        <v>16</v>
      </c>
      <c r="S8" s="1" t="s">
        <v>17</v>
      </c>
      <c r="T8" s="1" t="s">
        <v>18</v>
      </c>
      <c r="U8" s="1" t="s">
        <v>19</v>
      </c>
      <c r="V8" s="1" t="s">
        <v>14</v>
      </c>
      <c r="W8" s="1" t="s">
        <v>22</v>
      </c>
      <c r="X8" s="1" t="s">
        <v>23</v>
      </c>
      <c r="Y8" s="1" t="s">
        <v>24</v>
      </c>
      <c r="Z8" s="1" t="s">
        <v>14</v>
      </c>
      <c r="AA8" s="1" t="s">
        <v>25</v>
      </c>
      <c r="AB8" s="1" t="s">
        <v>26</v>
      </c>
      <c r="AC8" s="1" t="s">
        <v>27</v>
      </c>
      <c r="AD8" s="1" t="s">
        <v>28</v>
      </c>
      <c r="AE8" s="1" t="s">
        <v>29</v>
      </c>
    </row>
    <row r="9" spans="1:31" ht="15" thickBot="1" x14ac:dyDescent="0.35">
      <c r="A9" s="6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  <c r="O9" s="5">
        <v>15</v>
      </c>
      <c r="P9" s="5">
        <v>16</v>
      </c>
      <c r="Q9" s="5">
        <v>17</v>
      </c>
      <c r="R9" s="5">
        <v>18</v>
      </c>
      <c r="S9" s="5">
        <v>19</v>
      </c>
      <c r="T9" s="5">
        <v>20</v>
      </c>
      <c r="U9" s="5">
        <v>21</v>
      </c>
      <c r="V9" s="5">
        <v>22</v>
      </c>
      <c r="W9" s="5">
        <v>23</v>
      </c>
      <c r="X9" s="5">
        <v>24</v>
      </c>
      <c r="Y9" s="5">
        <v>25</v>
      </c>
      <c r="Z9" s="5">
        <v>26</v>
      </c>
      <c r="AA9" s="5">
        <v>27</v>
      </c>
      <c r="AB9" s="5">
        <v>28</v>
      </c>
      <c r="AC9" s="5">
        <v>29</v>
      </c>
      <c r="AD9" s="5">
        <v>30</v>
      </c>
      <c r="AE9" s="5">
        <v>31</v>
      </c>
    </row>
    <row r="10" spans="1:3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9"/>
    </row>
    <row r="11" spans="1:31" ht="15" thickBot="1" x14ac:dyDescent="0.3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</row>
  </sheetData>
  <mergeCells count="12">
    <mergeCell ref="F3:G3"/>
    <mergeCell ref="D3:E3"/>
    <mergeCell ref="P7:V7"/>
    <mergeCell ref="W7:Z7"/>
    <mergeCell ref="AA7:AC7"/>
    <mergeCell ref="AD7:AE7"/>
    <mergeCell ref="A7:A8"/>
    <mergeCell ref="B7:B8"/>
    <mergeCell ref="C7:C8"/>
    <mergeCell ref="D7:D8"/>
    <mergeCell ref="E7:I7"/>
    <mergeCell ref="J7:O7"/>
  </mergeCells>
  <pageMargins left="0" right="0" top="0.74803149606299213" bottom="0.74803149606299213" header="0.31496062992125984" footer="0.31496062992125984"/>
  <pageSetup paperSize="9" scale="5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7"/>
  <sheetViews>
    <sheetView workbookViewId="0">
      <selection activeCell="A5" sqref="A5"/>
    </sheetView>
  </sheetViews>
  <sheetFormatPr defaultRowHeight="14.4" x14ac:dyDescent="0.3"/>
  <cols>
    <col min="1" max="1" width="146.33203125" customWidth="1"/>
  </cols>
  <sheetData>
    <row r="3" spans="1:1" ht="28.2" x14ac:dyDescent="0.3">
      <c r="A3" s="17" t="s">
        <v>121</v>
      </c>
    </row>
    <row r="4" spans="1:1" ht="28.8" x14ac:dyDescent="0.3">
      <c r="A4" s="26" t="s">
        <v>122</v>
      </c>
    </row>
    <row r="5" spans="1:1" ht="303.60000000000002" customHeight="1" x14ac:dyDescent="0.3">
      <c r="A5" s="17" t="s">
        <v>123</v>
      </c>
    </row>
    <row r="6" spans="1:1" ht="37.5" customHeight="1" x14ac:dyDescent="0.3">
      <c r="A6" s="17" t="s">
        <v>124</v>
      </c>
    </row>
    <row r="7" spans="1:1" x14ac:dyDescent="0.3">
      <c r="A7" s="17" t="s">
        <v>125</v>
      </c>
    </row>
  </sheetData>
  <hyperlinks>
    <hyperlink ref="A4" r:id="rId1" display="consultantplus://offline/ref=77ECA7300CA6547CAD73E8A5328B1F111AFB0FC1179A62433B68C0B3C7150CF6D2491909E4CDDAF8o5P0A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topLeftCell="A4" workbookViewId="0">
      <selection activeCell="B10" sqref="B10"/>
    </sheetView>
  </sheetViews>
  <sheetFormatPr defaultRowHeight="14.4" x14ac:dyDescent="0.3"/>
  <cols>
    <col min="2" max="2" width="64.109375" customWidth="1"/>
    <col min="3" max="3" width="11.6640625" customWidth="1"/>
    <col min="4" max="4" width="14.109375" customWidth="1"/>
  </cols>
  <sheetData>
    <row r="2" spans="1:8" x14ac:dyDescent="0.3">
      <c r="D2" s="30" t="s">
        <v>169</v>
      </c>
    </row>
    <row r="3" spans="1:8" x14ac:dyDescent="0.3">
      <c r="D3" s="30" t="s">
        <v>170</v>
      </c>
    </row>
    <row r="4" spans="1:8" x14ac:dyDescent="0.3">
      <c r="D4" s="30" t="s">
        <v>171</v>
      </c>
    </row>
    <row r="7" spans="1:8" ht="50.25" customHeight="1" x14ac:dyDescent="0.4">
      <c r="A7" s="146" t="s">
        <v>44</v>
      </c>
      <c r="B7" s="146"/>
      <c r="C7" s="146"/>
      <c r="D7" s="146"/>
    </row>
    <row r="8" spans="1:8" ht="21.6" customHeight="1" x14ac:dyDescent="0.4">
      <c r="A8" s="147" t="s">
        <v>236</v>
      </c>
      <c r="B8" s="147"/>
      <c r="C8" s="147"/>
      <c r="D8" s="147"/>
      <c r="E8" s="44"/>
      <c r="F8" s="44"/>
      <c r="G8" s="44"/>
      <c r="H8" s="44"/>
    </row>
    <row r="9" spans="1:8" ht="24" customHeight="1" x14ac:dyDescent="0.4">
      <c r="A9" s="41"/>
      <c r="B9" s="41" t="s">
        <v>250</v>
      </c>
      <c r="C9" s="41"/>
      <c r="D9" s="41"/>
    </row>
    <row r="10" spans="1:8" s="43" customFormat="1" ht="15" thickBot="1" x14ac:dyDescent="0.35"/>
    <row r="11" spans="1:8" ht="28.2" thickBot="1" x14ac:dyDescent="0.35">
      <c r="A11" s="13" t="s">
        <v>0</v>
      </c>
      <c r="B11" s="112" t="s">
        <v>31</v>
      </c>
      <c r="C11" s="112" t="s">
        <v>32</v>
      </c>
      <c r="D11" s="117"/>
    </row>
    <row r="12" spans="1:8" ht="27.6" x14ac:dyDescent="0.3">
      <c r="A12" s="141">
        <v>1</v>
      </c>
      <c r="B12" s="118" t="s">
        <v>33</v>
      </c>
      <c r="C12" s="119" t="s">
        <v>36</v>
      </c>
      <c r="D12" s="113"/>
    </row>
    <row r="13" spans="1:8" x14ac:dyDescent="0.3">
      <c r="A13" s="148"/>
      <c r="B13" s="149" t="s">
        <v>34</v>
      </c>
      <c r="C13" s="152" t="s">
        <v>36</v>
      </c>
      <c r="D13" s="120" t="s">
        <v>238</v>
      </c>
    </row>
    <row r="14" spans="1:8" x14ac:dyDescent="0.3">
      <c r="A14" s="148"/>
      <c r="B14" s="150"/>
      <c r="C14" s="153"/>
      <c r="D14" s="115" t="s">
        <v>239</v>
      </c>
    </row>
    <row r="15" spans="1:8" x14ac:dyDescent="0.3">
      <c r="A15" s="148"/>
      <c r="B15" s="150"/>
      <c r="C15" s="153"/>
      <c r="D15" s="115" t="s">
        <v>240</v>
      </c>
    </row>
    <row r="16" spans="1:8" x14ac:dyDescent="0.3">
      <c r="A16" s="148"/>
      <c r="B16" s="151"/>
      <c r="C16" s="154"/>
      <c r="D16" s="121" t="s">
        <v>247</v>
      </c>
    </row>
    <row r="17" spans="1:4" ht="28.2" thickBot="1" x14ac:dyDescent="0.35">
      <c r="A17" s="142"/>
      <c r="B17" s="122" t="s">
        <v>35</v>
      </c>
      <c r="C17" s="123" t="s">
        <v>36</v>
      </c>
      <c r="D17" s="114"/>
    </row>
    <row r="18" spans="1:4" ht="28.2" thickBot="1" x14ac:dyDescent="0.35">
      <c r="A18" s="114">
        <v>2</v>
      </c>
      <c r="B18" s="15" t="s">
        <v>37</v>
      </c>
      <c r="C18" s="116" t="s">
        <v>38</v>
      </c>
      <c r="D18" s="116"/>
    </row>
    <row r="19" spans="1:4" ht="28.2" thickBot="1" x14ac:dyDescent="0.35">
      <c r="A19" s="16" t="s">
        <v>45</v>
      </c>
      <c r="B19" s="15" t="s">
        <v>39</v>
      </c>
      <c r="C19" s="116" t="s">
        <v>38</v>
      </c>
      <c r="D19" s="116"/>
    </row>
    <row r="20" spans="1:4" ht="28.2" thickBot="1" x14ac:dyDescent="0.35">
      <c r="A20" s="16" t="s">
        <v>46</v>
      </c>
      <c r="B20" s="15" t="s">
        <v>40</v>
      </c>
      <c r="C20" s="116" t="s">
        <v>38</v>
      </c>
      <c r="D20" s="116">
        <v>0</v>
      </c>
    </row>
    <row r="21" spans="1:4" ht="28.2" thickBot="1" x14ac:dyDescent="0.35">
      <c r="A21" s="114">
        <v>3</v>
      </c>
      <c r="B21" s="15" t="s">
        <v>41</v>
      </c>
      <c r="C21" s="116" t="s">
        <v>42</v>
      </c>
      <c r="D21" s="116"/>
    </row>
    <row r="22" spans="1:4" ht="28.2" thickBot="1" x14ac:dyDescent="0.35">
      <c r="A22" s="114">
        <v>4</v>
      </c>
      <c r="B22" s="15" t="s">
        <v>43</v>
      </c>
      <c r="C22" s="116" t="s">
        <v>42</v>
      </c>
      <c r="D22" s="116"/>
    </row>
    <row r="26" spans="1:4" x14ac:dyDescent="0.3">
      <c r="B26" t="s">
        <v>217</v>
      </c>
    </row>
  </sheetData>
  <mergeCells count="5">
    <mergeCell ref="A7:D7"/>
    <mergeCell ref="A8:D8"/>
    <mergeCell ref="A12:A17"/>
    <mergeCell ref="B13:B16"/>
    <mergeCell ref="C13:C16"/>
  </mergeCells>
  <pageMargins left="0.70866141732283472" right="0.70866141732283472" top="0.74803149606299213" bottom="0.74803149606299213" header="0.31496062992125984" footer="0.31496062992125984"/>
  <pageSetup paperSize="9" scale="88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3"/>
  <sheetViews>
    <sheetView topLeftCell="A4" workbookViewId="0">
      <selection activeCell="B8" sqref="B8"/>
    </sheetView>
  </sheetViews>
  <sheetFormatPr defaultRowHeight="14.4" x14ac:dyDescent="0.3"/>
  <cols>
    <col min="2" max="2" width="17.88671875" customWidth="1"/>
    <col min="4" max="4" width="18.5546875" customWidth="1"/>
    <col min="5" max="5" width="17.33203125" customWidth="1"/>
    <col min="6" max="6" width="13.109375" customWidth="1"/>
    <col min="7" max="7" width="54.88671875" customWidth="1"/>
    <col min="8" max="9" width="13.5546875" customWidth="1"/>
    <col min="10" max="10" width="13.88671875" customWidth="1"/>
    <col min="11" max="11" width="20.33203125" customWidth="1"/>
  </cols>
  <sheetData>
    <row r="2" spans="1:11" x14ac:dyDescent="0.3">
      <c r="K2" s="30" t="s">
        <v>169</v>
      </c>
    </row>
    <row r="3" spans="1:11" x14ac:dyDescent="0.3">
      <c r="K3" s="30" t="s">
        <v>170</v>
      </c>
    </row>
    <row r="4" spans="1:11" x14ac:dyDescent="0.3">
      <c r="K4" s="30" t="s">
        <v>171</v>
      </c>
    </row>
    <row r="5" spans="1:11" ht="21" x14ac:dyDescent="0.4">
      <c r="B5" s="147" t="s">
        <v>57</v>
      </c>
      <c r="C5" s="147"/>
      <c r="D5" s="147"/>
      <c r="E5" s="147"/>
      <c r="F5" s="147"/>
      <c r="G5" s="147"/>
      <c r="H5" s="147"/>
      <c r="I5" s="147"/>
    </row>
    <row r="6" spans="1:11" ht="21" x14ac:dyDescent="0.4">
      <c r="B6" s="147" t="s">
        <v>236</v>
      </c>
      <c r="C6" s="147"/>
      <c r="D6" s="147"/>
      <c r="E6" s="147"/>
      <c r="F6" s="147"/>
      <c r="G6" s="147"/>
      <c r="H6" s="147"/>
      <c r="I6" s="147"/>
    </row>
    <row r="7" spans="1:11" ht="21" x14ac:dyDescent="0.4">
      <c r="B7" s="147" t="s">
        <v>250</v>
      </c>
      <c r="C7" s="147"/>
      <c r="D7" s="147"/>
      <c r="E7" s="147"/>
      <c r="F7" s="147"/>
      <c r="G7" s="147"/>
      <c r="H7" s="147"/>
      <c r="I7" s="147"/>
    </row>
    <row r="8" spans="1:11" ht="15" thickBot="1" x14ac:dyDescent="0.35">
      <c r="B8" s="17"/>
    </row>
    <row r="9" spans="1:11" ht="121.5" customHeight="1" thickBot="1" x14ac:dyDescent="0.35">
      <c r="A9" s="13" t="s">
        <v>0</v>
      </c>
      <c r="B9" s="14" t="s">
        <v>47</v>
      </c>
      <c r="C9" s="14" t="s">
        <v>48</v>
      </c>
      <c r="D9" s="14" t="s">
        <v>49</v>
      </c>
      <c r="E9" s="14" t="s">
        <v>50</v>
      </c>
      <c r="F9" s="14" t="s">
        <v>51</v>
      </c>
      <c r="G9" s="14" t="s">
        <v>52</v>
      </c>
      <c r="H9" s="14" t="s">
        <v>53</v>
      </c>
      <c r="I9" s="14" t="s">
        <v>54</v>
      </c>
      <c r="J9" s="14" t="s">
        <v>55</v>
      </c>
      <c r="K9" s="14" t="s">
        <v>56</v>
      </c>
    </row>
    <row r="10" spans="1:11" ht="15" thickBot="1" x14ac:dyDescent="0.35">
      <c r="A10" s="2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</row>
    <row r="11" spans="1:11" ht="409.2" customHeight="1" thickBot="1" x14ac:dyDescent="0.35">
      <c r="A11" s="101">
        <v>1</v>
      </c>
      <c r="B11" s="15" t="s">
        <v>219</v>
      </c>
      <c r="C11" s="15" t="s">
        <v>212</v>
      </c>
      <c r="D11" s="15" t="s">
        <v>206</v>
      </c>
      <c r="E11" s="15" t="s">
        <v>248</v>
      </c>
      <c r="F11" s="15" t="s">
        <v>232</v>
      </c>
      <c r="G11" s="15" t="s">
        <v>233</v>
      </c>
      <c r="H11" s="102"/>
      <c r="I11" s="124"/>
      <c r="J11" s="102"/>
      <c r="K11" s="102" t="s">
        <v>234</v>
      </c>
    </row>
    <row r="13" spans="1:11" x14ac:dyDescent="0.3">
      <c r="B13" t="s">
        <v>217</v>
      </c>
    </row>
  </sheetData>
  <mergeCells count="3">
    <mergeCell ref="B5:I5"/>
    <mergeCell ref="B6:I6"/>
    <mergeCell ref="B7:I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abSelected="1" view="pageBreakPreview" topLeftCell="A19" zoomScaleNormal="100" zoomScaleSheetLayoutView="100" workbookViewId="0">
      <selection activeCell="M36" sqref="M36"/>
    </sheetView>
  </sheetViews>
  <sheetFormatPr defaultRowHeight="14.4" x14ac:dyDescent="0.3"/>
  <cols>
    <col min="2" max="2" width="46" customWidth="1"/>
    <col min="5" max="5" width="11" style="81" customWidth="1"/>
    <col min="8" max="8" width="11" customWidth="1"/>
    <col min="11" max="11" width="11" style="81" customWidth="1"/>
    <col min="14" max="14" width="10.33203125" customWidth="1"/>
    <col min="15" max="15" width="7.21875" customWidth="1"/>
    <col min="16" max="16" width="7.33203125" customWidth="1"/>
    <col min="17" max="17" width="11.109375" customWidth="1"/>
    <col min="18" max="18" width="4.88671875" customWidth="1"/>
    <col min="19" max="19" width="5" customWidth="1"/>
  </cols>
  <sheetData>
    <row r="1" spans="1:19" x14ac:dyDescent="0.3">
      <c r="Q1" s="72" t="s">
        <v>169</v>
      </c>
      <c r="R1" s="30"/>
      <c r="S1" s="30"/>
    </row>
    <row r="2" spans="1:19" x14ac:dyDescent="0.3">
      <c r="Q2" s="72" t="s">
        <v>170</v>
      </c>
      <c r="R2" s="30"/>
      <c r="S2" s="30"/>
    </row>
    <row r="3" spans="1:19" x14ac:dyDescent="0.3">
      <c r="Q3" s="72" t="s">
        <v>218</v>
      </c>
      <c r="R3" s="30"/>
      <c r="S3" s="30"/>
    </row>
    <row r="5" spans="1:19" ht="21" x14ac:dyDescent="0.4">
      <c r="B5" s="156" t="s">
        <v>210</v>
      </c>
      <c r="C5" s="157"/>
      <c r="D5" s="157"/>
      <c r="E5" s="158"/>
    </row>
    <row r="6" spans="1:19" s="42" customFormat="1" ht="21" x14ac:dyDescent="0.4">
      <c r="B6" s="160" t="s">
        <v>237</v>
      </c>
      <c r="C6" s="160"/>
      <c r="D6" s="160"/>
      <c r="E6" s="160"/>
      <c r="K6" s="105"/>
    </row>
    <row r="7" spans="1:19" s="42" customFormat="1" ht="21" x14ac:dyDescent="0.4">
      <c r="B7" s="161" t="s">
        <v>250</v>
      </c>
      <c r="C7" s="161"/>
      <c r="D7" s="161"/>
      <c r="E7" s="161"/>
      <c r="K7" s="105"/>
    </row>
    <row r="8" spans="1:19" ht="10.8" customHeight="1" x14ac:dyDescent="0.4">
      <c r="B8" s="18"/>
    </row>
    <row r="9" spans="1:19" ht="43.5" customHeight="1" x14ac:dyDescent="0.3">
      <c r="B9" s="155" t="s">
        <v>97</v>
      </c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47"/>
      <c r="S9" s="47"/>
    </row>
    <row r="11" spans="1:19" x14ac:dyDescent="0.3">
      <c r="A11" s="159" t="s">
        <v>0</v>
      </c>
      <c r="B11" s="159" t="s">
        <v>58</v>
      </c>
      <c r="C11" s="159" t="s">
        <v>59</v>
      </c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52"/>
      <c r="S11" s="52"/>
    </row>
    <row r="12" spans="1:19" ht="43.2" customHeight="1" x14ac:dyDescent="0.3">
      <c r="A12" s="159"/>
      <c r="B12" s="159"/>
      <c r="C12" s="159" t="s">
        <v>60</v>
      </c>
      <c r="D12" s="159"/>
      <c r="E12" s="159"/>
      <c r="F12" s="159" t="s">
        <v>61</v>
      </c>
      <c r="G12" s="159"/>
      <c r="H12" s="159"/>
      <c r="I12" s="159" t="s">
        <v>62</v>
      </c>
      <c r="J12" s="159"/>
      <c r="K12" s="159"/>
      <c r="L12" s="159" t="s">
        <v>63</v>
      </c>
      <c r="M12" s="159"/>
      <c r="N12" s="159"/>
      <c r="O12" s="159" t="s">
        <v>14</v>
      </c>
      <c r="P12" s="159"/>
      <c r="Q12" s="159"/>
      <c r="R12" s="52"/>
      <c r="S12" s="52"/>
    </row>
    <row r="13" spans="1:19" ht="60" customHeight="1" x14ac:dyDescent="0.3">
      <c r="A13" s="22"/>
      <c r="B13" s="22"/>
      <c r="C13" s="138" t="s">
        <v>244</v>
      </c>
      <c r="D13" s="129" t="s">
        <v>251</v>
      </c>
      <c r="E13" s="82" t="s">
        <v>64</v>
      </c>
      <c r="F13" s="138" t="s">
        <v>244</v>
      </c>
      <c r="G13" s="129" t="s">
        <v>251</v>
      </c>
      <c r="H13" s="21" t="s">
        <v>64</v>
      </c>
      <c r="I13" s="138" t="s">
        <v>244</v>
      </c>
      <c r="J13" s="129" t="s">
        <v>251</v>
      </c>
      <c r="K13" s="82" t="s">
        <v>64</v>
      </c>
      <c r="L13" s="138" t="s">
        <v>244</v>
      </c>
      <c r="M13" s="125" t="s">
        <v>251</v>
      </c>
      <c r="N13" s="21" t="s">
        <v>64</v>
      </c>
      <c r="O13" s="138" t="s">
        <v>244</v>
      </c>
      <c r="P13" s="125" t="s">
        <v>251</v>
      </c>
      <c r="Q13" s="21" t="s">
        <v>64</v>
      </c>
      <c r="R13" s="52"/>
      <c r="S13" s="52"/>
    </row>
    <row r="14" spans="1:19" x14ac:dyDescent="0.3">
      <c r="A14" s="21">
        <v>1</v>
      </c>
      <c r="B14" s="21">
        <v>2</v>
      </c>
      <c r="C14" s="138">
        <v>4</v>
      </c>
      <c r="D14" s="21">
        <v>4</v>
      </c>
      <c r="E14" s="82">
        <v>5</v>
      </c>
      <c r="F14" s="138">
        <v>7</v>
      </c>
      <c r="G14" s="21">
        <v>7</v>
      </c>
      <c r="H14" s="21">
        <v>8</v>
      </c>
      <c r="I14" s="138">
        <v>10</v>
      </c>
      <c r="J14" s="21">
        <v>10</v>
      </c>
      <c r="K14" s="82">
        <v>11</v>
      </c>
      <c r="L14" s="138">
        <v>13</v>
      </c>
      <c r="M14" s="21">
        <v>13</v>
      </c>
      <c r="N14" s="21">
        <v>14</v>
      </c>
      <c r="O14" s="138">
        <v>16</v>
      </c>
      <c r="P14" s="21">
        <v>16</v>
      </c>
      <c r="Q14" s="21">
        <v>17</v>
      </c>
      <c r="R14" s="52"/>
      <c r="S14" s="52"/>
    </row>
    <row r="15" spans="1:19" s="50" customFormat="1" x14ac:dyDescent="0.3">
      <c r="A15" s="48">
        <v>1</v>
      </c>
      <c r="B15" s="49" t="s">
        <v>65</v>
      </c>
      <c r="C15" s="73">
        <f>SUM(C16:C21)</f>
        <v>121</v>
      </c>
      <c r="D15" s="73">
        <f>SUM(D16:D21)</f>
        <v>89</v>
      </c>
      <c r="E15" s="83">
        <f>D15/C15*100</f>
        <v>73.553719008264466</v>
      </c>
      <c r="F15" s="73">
        <f t="shared" ref="F15" si="0">SUM(F16:F21)</f>
        <v>15</v>
      </c>
      <c r="G15" s="73">
        <f t="shared" ref="G15" si="1">SUM(G16:G21)</f>
        <v>18</v>
      </c>
      <c r="H15" s="49">
        <f t="shared" ref="H15:H35" si="2">G15/F15*100</f>
        <v>120</v>
      </c>
      <c r="I15" s="73">
        <f t="shared" ref="I15:J15" si="3">SUM(I16:I21)</f>
        <v>1547</v>
      </c>
      <c r="J15" s="73">
        <f t="shared" si="3"/>
        <v>1170</v>
      </c>
      <c r="K15" s="83">
        <f t="shared" ref="K15:K35" si="4">J15/I15*100</f>
        <v>75.630252100840337</v>
      </c>
      <c r="L15" s="73">
        <f t="shared" ref="L15:M15" si="5">SUM(L16:L21)</f>
        <v>187</v>
      </c>
      <c r="M15" s="73">
        <f t="shared" si="5"/>
        <v>137</v>
      </c>
      <c r="N15" s="83">
        <f t="shared" ref="N15" si="6">M15/L15*100</f>
        <v>73.262032085561501</v>
      </c>
      <c r="O15" s="73">
        <f t="shared" ref="O15:P15" si="7">SUM(O16:O21)</f>
        <v>0</v>
      </c>
      <c r="P15" s="73">
        <f t="shared" si="7"/>
        <v>0</v>
      </c>
      <c r="Q15" s="49" t="e">
        <f t="shared" ref="Q15:Q35" si="8">P15/O15*100</f>
        <v>#DIV/0!</v>
      </c>
      <c r="R15" s="53">
        <f>O15+L15+I15+F15+C15</f>
        <v>1870</v>
      </c>
      <c r="S15" s="53">
        <f>P15+M15+J15+G15+D15</f>
        <v>1414</v>
      </c>
    </row>
    <row r="16" spans="1:19" ht="27.6" x14ac:dyDescent="0.3">
      <c r="A16" s="108" t="s">
        <v>81</v>
      </c>
      <c r="B16" s="109" t="s">
        <v>66</v>
      </c>
      <c r="C16" s="110">
        <f>C23+C33</f>
        <v>26</v>
      </c>
      <c r="D16" s="110">
        <f>D23+D33</f>
        <v>11</v>
      </c>
      <c r="E16" s="111">
        <f t="shared" ref="E16:E31" si="9">D16/C16*100</f>
        <v>42.307692307692307</v>
      </c>
      <c r="F16" s="110">
        <f>F23+F33</f>
        <v>0</v>
      </c>
      <c r="G16" s="110">
        <f>G23+G33</f>
        <v>1</v>
      </c>
      <c r="H16" s="110" t="e">
        <f t="shared" si="2"/>
        <v>#DIV/0!</v>
      </c>
      <c r="I16" s="110">
        <f>I23+I33</f>
        <v>0</v>
      </c>
      <c r="J16" s="110">
        <f>J23+J33</f>
        <v>2</v>
      </c>
      <c r="K16" s="111" t="e">
        <f t="shared" si="4"/>
        <v>#DIV/0!</v>
      </c>
      <c r="L16" s="110">
        <f>L23+L33</f>
        <v>2</v>
      </c>
      <c r="M16" s="110">
        <f>M23+M33</f>
        <v>3</v>
      </c>
      <c r="N16" s="110">
        <f t="shared" ref="N15:N35" si="10">M16/L16*100</f>
        <v>150</v>
      </c>
      <c r="O16" s="110">
        <f>O23+O33</f>
        <v>0</v>
      </c>
      <c r="P16" s="110">
        <f>P23+P33</f>
        <v>0</v>
      </c>
      <c r="Q16" s="110" t="e">
        <f t="shared" si="8"/>
        <v>#DIV/0!</v>
      </c>
      <c r="R16" s="54"/>
      <c r="S16" s="55">
        <f t="shared" ref="R16:S31" si="11">P16+M16+J16+G16+D16</f>
        <v>17</v>
      </c>
    </row>
    <row r="17" spans="1:19" x14ac:dyDescent="0.3">
      <c r="A17" s="108" t="s">
        <v>82</v>
      </c>
      <c r="B17" s="109" t="s">
        <v>67</v>
      </c>
      <c r="C17" s="110">
        <f>C26+C32</f>
        <v>6</v>
      </c>
      <c r="D17" s="110">
        <f>D26+D32</f>
        <v>44</v>
      </c>
      <c r="E17" s="111">
        <f t="shared" si="9"/>
        <v>733.33333333333326</v>
      </c>
      <c r="F17" s="110">
        <f>F26+F32</f>
        <v>9</v>
      </c>
      <c r="G17" s="110">
        <f>G26+G32</f>
        <v>8</v>
      </c>
      <c r="H17" s="111">
        <f t="shared" si="2"/>
        <v>88.888888888888886</v>
      </c>
      <c r="I17" s="110">
        <f>I26+I32</f>
        <v>1532</v>
      </c>
      <c r="J17" s="110">
        <f>J26+J32</f>
        <v>1166</v>
      </c>
      <c r="K17" s="111">
        <f t="shared" si="4"/>
        <v>76.10966057441253</v>
      </c>
      <c r="L17" s="110">
        <f>L26+L32</f>
        <v>6</v>
      </c>
      <c r="M17" s="110">
        <f>M26+M32</f>
        <v>0</v>
      </c>
      <c r="N17" s="110">
        <f t="shared" si="10"/>
        <v>0</v>
      </c>
      <c r="O17" s="110">
        <f>O26+O32</f>
        <v>0</v>
      </c>
      <c r="P17" s="110">
        <f>P26+P32</f>
        <v>0</v>
      </c>
      <c r="Q17" s="110" t="e">
        <f t="shared" si="8"/>
        <v>#DIV/0!</v>
      </c>
      <c r="R17" s="54"/>
      <c r="S17" s="55">
        <f t="shared" si="11"/>
        <v>1218</v>
      </c>
    </row>
    <row r="18" spans="1:19" x14ac:dyDescent="0.3">
      <c r="A18" s="108" t="s">
        <v>83</v>
      </c>
      <c r="B18" s="109" t="s">
        <v>68</v>
      </c>
      <c r="C18" s="110">
        <f>C27+C34</f>
        <v>63</v>
      </c>
      <c r="D18" s="110">
        <f>D27+D34</f>
        <v>9</v>
      </c>
      <c r="E18" s="111">
        <f t="shared" si="9"/>
        <v>14.285714285714285</v>
      </c>
      <c r="F18" s="110">
        <f>F27+F34</f>
        <v>5</v>
      </c>
      <c r="G18" s="110">
        <f>G27+G34</f>
        <v>0</v>
      </c>
      <c r="H18" s="110">
        <f t="shared" si="2"/>
        <v>0</v>
      </c>
      <c r="I18" s="110">
        <f>I27+I34</f>
        <v>15</v>
      </c>
      <c r="J18" s="110">
        <f>J27+J34</f>
        <v>0</v>
      </c>
      <c r="K18" s="111">
        <f t="shared" si="4"/>
        <v>0</v>
      </c>
      <c r="L18" s="110">
        <f>L27+L34</f>
        <v>0</v>
      </c>
      <c r="M18" s="110">
        <f>M27+M34</f>
        <v>3</v>
      </c>
      <c r="N18" s="110" t="e">
        <f t="shared" si="10"/>
        <v>#DIV/0!</v>
      </c>
      <c r="O18" s="110">
        <f>O27+O34</f>
        <v>0</v>
      </c>
      <c r="P18" s="110">
        <f>P27+P34</f>
        <v>0</v>
      </c>
      <c r="Q18" s="110" t="e">
        <f t="shared" si="8"/>
        <v>#DIV/0!</v>
      </c>
      <c r="R18" s="54"/>
      <c r="S18" s="55">
        <f t="shared" si="11"/>
        <v>12</v>
      </c>
    </row>
    <row r="19" spans="1:19" x14ac:dyDescent="0.3">
      <c r="A19" s="108" t="s">
        <v>84</v>
      </c>
      <c r="B19" s="109" t="s">
        <v>69</v>
      </c>
      <c r="C19" s="110">
        <f>C28</f>
        <v>6</v>
      </c>
      <c r="D19" s="110">
        <f>D28</f>
        <v>0</v>
      </c>
      <c r="E19" s="111">
        <f t="shared" si="9"/>
        <v>0</v>
      </c>
      <c r="F19" s="110">
        <f>F28</f>
        <v>0</v>
      </c>
      <c r="G19" s="110">
        <f>G28</f>
        <v>1</v>
      </c>
      <c r="H19" s="110" t="e">
        <f t="shared" si="2"/>
        <v>#DIV/0!</v>
      </c>
      <c r="I19" s="110">
        <f>I28</f>
        <v>0</v>
      </c>
      <c r="J19" s="110">
        <f>J28</f>
        <v>1</v>
      </c>
      <c r="K19" s="111" t="e">
        <f t="shared" si="4"/>
        <v>#DIV/0!</v>
      </c>
      <c r="L19" s="110">
        <f>L28</f>
        <v>0</v>
      </c>
      <c r="M19" s="110">
        <f>M28</f>
        <v>0</v>
      </c>
      <c r="N19" s="110" t="e">
        <f t="shared" si="10"/>
        <v>#DIV/0!</v>
      </c>
      <c r="O19" s="110">
        <f>O28</f>
        <v>0</v>
      </c>
      <c r="P19" s="110">
        <f>P28</f>
        <v>0</v>
      </c>
      <c r="Q19" s="110" t="e">
        <f t="shared" si="8"/>
        <v>#DIV/0!</v>
      </c>
      <c r="R19" s="54"/>
      <c r="S19" s="55">
        <f t="shared" si="11"/>
        <v>2</v>
      </c>
    </row>
    <row r="20" spans="1:19" ht="27.6" x14ac:dyDescent="0.3">
      <c r="A20" s="108" t="s">
        <v>85</v>
      </c>
      <c r="B20" s="109" t="s">
        <v>70</v>
      </c>
      <c r="C20" s="110">
        <f>C29</f>
        <v>9</v>
      </c>
      <c r="D20" s="110">
        <f>D29</f>
        <v>7</v>
      </c>
      <c r="E20" s="111">
        <f t="shared" si="9"/>
        <v>77.777777777777786</v>
      </c>
      <c r="F20" s="110">
        <f>F29</f>
        <v>1</v>
      </c>
      <c r="G20" s="110">
        <f>G29</f>
        <v>8</v>
      </c>
      <c r="H20" s="110">
        <f t="shared" si="2"/>
        <v>800</v>
      </c>
      <c r="I20" s="110">
        <f>I29</f>
        <v>0</v>
      </c>
      <c r="J20" s="110">
        <f>J29</f>
        <v>1</v>
      </c>
      <c r="K20" s="111" t="e">
        <f t="shared" si="4"/>
        <v>#DIV/0!</v>
      </c>
      <c r="L20" s="110">
        <f>L29</f>
        <v>0</v>
      </c>
      <c r="M20" s="110">
        <f>M29</f>
        <v>0</v>
      </c>
      <c r="N20" s="110" t="e">
        <f t="shared" si="10"/>
        <v>#DIV/0!</v>
      </c>
      <c r="O20" s="110">
        <f>O29</f>
        <v>0</v>
      </c>
      <c r="P20" s="110">
        <f>P29</f>
        <v>0</v>
      </c>
      <c r="Q20" s="110" t="e">
        <f t="shared" si="8"/>
        <v>#DIV/0!</v>
      </c>
      <c r="R20" s="54"/>
      <c r="S20" s="55">
        <f t="shared" si="11"/>
        <v>16</v>
      </c>
    </row>
    <row r="21" spans="1:19" x14ac:dyDescent="0.3">
      <c r="A21" s="108" t="s">
        <v>86</v>
      </c>
      <c r="B21" s="109" t="s">
        <v>71</v>
      </c>
      <c r="C21" s="110">
        <f>C30+C35</f>
        <v>11</v>
      </c>
      <c r="D21" s="110">
        <f>D30+D35</f>
        <v>18</v>
      </c>
      <c r="E21" s="111">
        <f t="shared" si="9"/>
        <v>163.63636363636365</v>
      </c>
      <c r="F21" s="110">
        <f>F30+F35</f>
        <v>0</v>
      </c>
      <c r="G21" s="110">
        <f>G30+G35</f>
        <v>0</v>
      </c>
      <c r="H21" s="110" t="e">
        <f t="shared" si="2"/>
        <v>#DIV/0!</v>
      </c>
      <c r="I21" s="110">
        <f>I30+I35</f>
        <v>0</v>
      </c>
      <c r="J21" s="110">
        <f>J30+J35</f>
        <v>0</v>
      </c>
      <c r="K21" s="111" t="e">
        <f t="shared" si="4"/>
        <v>#DIV/0!</v>
      </c>
      <c r="L21" s="110">
        <f>L30+L35</f>
        <v>179</v>
      </c>
      <c r="M21" s="110">
        <f>M30+M35</f>
        <v>131</v>
      </c>
      <c r="N21" s="110">
        <f t="shared" si="10"/>
        <v>73.184357541899431</v>
      </c>
      <c r="O21" s="110">
        <f>O30+O35</f>
        <v>0</v>
      </c>
      <c r="P21" s="110">
        <f>P30+P35</f>
        <v>0</v>
      </c>
      <c r="Q21" s="110" t="e">
        <f t="shared" si="8"/>
        <v>#DIV/0!</v>
      </c>
      <c r="R21" s="54"/>
      <c r="S21" s="55">
        <f t="shared" si="11"/>
        <v>149</v>
      </c>
    </row>
    <row r="22" spans="1:19" s="50" customFormat="1" x14ac:dyDescent="0.3">
      <c r="A22" s="48">
        <v>2</v>
      </c>
      <c r="B22" s="51" t="s">
        <v>72</v>
      </c>
      <c r="C22" s="49">
        <f>C23+C26+C27+C28+C29+C30</f>
        <v>74</v>
      </c>
      <c r="D22" s="49">
        <f>D23+D26+D27+D28+D29+D30</f>
        <v>52</v>
      </c>
      <c r="E22" s="83">
        <f t="shared" si="9"/>
        <v>70.270270270270274</v>
      </c>
      <c r="F22" s="49">
        <f>F23+F26+F27+F28+F29+F30</f>
        <v>10</v>
      </c>
      <c r="G22" s="49">
        <f>G23+G26+G27+G28+G29+G30</f>
        <v>18</v>
      </c>
      <c r="H22" s="49">
        <f t="shared" si="2"/>
        <v>180</v>
      </c>
      <c r="I22" s="49">
        <f>I23+I26+I27+I28+I29+I30</f>
        <v>0</v>
      </c>
      <c r="J22" s="49">
        <f>J23+J26+J27+J28+J29+J30</f>
        <v>8</v>
      </c>
      <c r="K22" s="83" t="e">
        <f t="shared" si="4"/>
        <v>#DIV/0!</v>
      </c>
      <c r="L22" s="49">
        <f>L23+L26+L27+L28+L29+L30</f>
        <v>8</v>
      </c>
      <c r="M22" s="49">
        <f>M23+M26+M27+M28+M29+M30</f>
        <v>6</v>
      </c>
      <c r="N22" s="49">
        <f t="shared" si="10"/>
        <v>75</v>
      </c>
      <c r="O22" s="49">
        <f>O23+O26+O27+O28+O29+O30</f>
        <v>0</v>
      </c>
      <c r="P22" s="49">
        <f>P23+P26+P27+P28+P29+P30</f>
        <v>0</v>
      </c>
      <c r="Q22" s="49" t="e">
        <f t="shared" si="8"/>
        <v>#DIV/0!</v>
      </c>
      <c r="R22" s="53">
        <f t="shared" si="11"/>
        <v>92</v>
      </c>
      <c r="S22" s="53">
        <f t="shared" si="11"/>
        <v>84</v>
      </c>
    </row>
    <row r="23" spans="1:19" ht="27.6" x14ac:dyDescent="0.3">
      <c r="A23" s="23" t="s">
        <v>45</v>
      </c>
      <c r="B23" s="24" t="s">
        <v>73</v>
      </c>
      <c r="C23" s="22">
        <f>C24+C25</f>
        <v>26</v>
      </c>
      <c r="D23" s="22">
        <f>D24+D25</f>
        <v>11</v>
      </c>
      <c r="E23" s="84">
        <f t="shared" si="9"/>
        <v>42.307692307692307</v>
      </c>
      <c r="F23" s="22">
        <f>F24+F25</f>
        <v>0</v>
      </c>
      <c r="G23" s="22">
        <f>G24+G25</f>
        <v>1</v>
      </c>
      <c r="H23" s="22" t="e">
        <f t="shared" si="2"/>
        <v>#DIV/0!</v>
      </c>
      <c r="I23" s="22">
        <f>I24+I25</f>
        <v>0</v>
      </c>
      <c r="J23" s="22">
        <f>J24+J25</f>
        <v>2</v>
      </c>
      <c r="K23" s="84" t="e">
        <f t="shared" si="4"/>
        <v>#DIV/0!</v>
      </c>
      <c r="L23" s="22">
        <f>L24+L25</f>
        <v>2</v>
      </c>
      <c r="M23" s="22">
        <f>M24+M25</f>
        <v>3</v>
      </c>
      <c r="N23" s="22">
        <f t="shared" si="10"/>
        <v>150</v>
      </c>
      <c r="O23" s="22">
        <f t="shared" ref="O23" si="12">O24+O25</f>
        <v>0</v>
      </c>
      <c r="P23" s="22">
        <f t="shared" ref="P23" si="13">P24+P25</f>
        <v>0</v>
      </c>
      <c r="Q23" s="22" t="e">
        <f t="shared" si="8"/>
        <v>#DIV/0!</v>
      </c>
      <c r="R23" s="54"/>
      <c r="S23" s="55">
        <f t="shared" si="11"/>
        <v>17</v>
      </c>
    </row>
    <row r="24" spans="1:19" ht="27.6" x14ac:dyDescent="0.3">
      <c r="A24" s="25" t="s">
        <v>87</v>
      </c>
      <c r="B24" s="24" t="s">
        <v>74</v>
      </c>
      <c r="C24" s="22">
        <v>14</v>
      </c>
      <c r="D24" s="22">
        <v>5</v>
      </c>
      <c r="E24" s="84">
        <f t="shared" si="9"/>
        <v>35.714285714285715</v>
      </c>
      <c r="F24" s="22"/>
      <c r="G24" s="22"/>
      <c r="H24" s="22" t="e">
        <f t="shared" si="2"/>
        <v>#DIV/0!</v>
      </c>
      <c r="I24" s="22"/>
      <c r="J24" s="22">
        <v>2</v>
      </c>
      <c r="K24" s="84" t="e">
        <f t="shared" si="4"/>
        <v>#DIV/0!</v>
      </c>
      <c r="L24" s="22"/>
      <c r="M24" s="22">
        <v>1</v>
      </c>
      <c r="N24" s="22" t="e">
        <f t="shared" si="10"/>
        <v>#DIV/0!</v>
      </c>
      <c r="O24" s="22"/>
      <c r="P24" s="22"/>
      <c r="Q24" s="22" t="e">
        <f t="shared" si="8"/>
        <v>#DIV/0!</v>
      </c>
      <c r="R24" s="54"/>
      <c r="S24" s="55">
        <f t="shared" si="11"/>
        <v>8</v>
      </c>
    </row>
    <row r="25" spans="1:19" x14ac:dyDescent="0.3">
      <c r="A25" s="25" t="s">
        <v>88</v>
      </c>
      <c r="B25" s="24" t="s">
        <v>75</v>
      </c>
      <c r="C25" s="22">
        <v>12</v>
      </c>
      <c r="D25" s="22">
        <v>6</v>
      </c>
      <c r="E25" s="84">
        <f t="shared" si="9"/>
        <v>50</v>
      </c>
      <c r="F25" s="22"/>
      <c r="G25" s="22">
        <v>1</v>
      </c>
      <c r="H25" s="22" t="e">
        <f t="shared" si="2"/>
        <v>#DIV/0!</v>
      </c>
      <c r="I25" s="22"/>
      <c r="J25" s="22"/>
      <c r="K25" s="84" t="e">
        <f t="shared" si="4"/>
        <v>#DIV/0!</v>
      </c>
      <c r="L25" s="22">
        <v>2</v>
      </c>
      <c r="M25" s="22">
        <v>2</v>
      </c>
      <c r="N25" s="22">
        <f t="shared" si="10"/>
        <v>100</v>
      </c>
      <c r="O25" s="22"/>
      <c r="P25" s="22"/>
      <c r="Q25" s="22" t="e">
        <f t="shared" si="8"/>
        <v>#DIV/0!</v>
      </c>
      <c r="R25" s="54"/>
      <c r="S25" s="55">
        <f t="shared" si="11"/>
        <v>9</v>
      </c>
    </row>
    <row r="26" spans="1:19" x14ac:dyDescent="0.3">
      <c r="A26" s="23" t="s">
        <v>46</v>
      </c>
      <c r="B26" s="24" t="s">
        <v>67</v>
      </c>
      <c r="C26" s="22">
        <v>6</v>
      </c>
      <c r="D26" s="22">
        <v>7</v>
      </c>
      <c r="E26" s="84">
        <f t="shared" si="9"/>
        <v>116.66666666666667</v>
      </c>
      <c r="F26" s="22">
        <v>9</v>
      </c>
      <c r="G26" s="22">
        <v>8</v>
      </c>
      <c r="H26" s="84">
        <f t="shared" si="2"/>
        <v>88.888888888888886</v>
      </c>
      <c r="I26" s="22"/>
      <c r="J26" s="22">
        <v>4</v>
      </c>
      <c r="K26" s="84" t="e">
        <f t="shared" si="4"/>
        <v>#DIV/0!</v>
      </c>
      <c r="L26" s="22">
        <v>6</v>
      </c>
      <c r="M26" s="22"/>
      <c r="N26" s="22">
        <f t="shared" si="10"/>
        <v>0</v>
      </c>
      <c r="O26" s="22"/>
      <c r="P26" s="22"/>
      <c r="Q26" s="22" t="e">
        <f t="shared" si="8"/>
        <v>#DIV/0!</v>
      </c>
      <c r="R26" s="54"/>
      <c r="S26" s="55">
        <f t="shared" si="11"/>
        <v>19</v>
      </c>
    </row>
    <row r="27" spans="1:19" x14ac:dyDescent="0.3">
      <c r="A27" s="23" t="s">
        <v>89</v>
      </c>
      <c r="B27" s="24" t="s">
        <v>68</v>
      </c>
      <c r="C27" s="22">
        <v>16</v>
      </c>
      <c r="D27" s="22">
        <v>9</v>
      </c>
      <c r="E27" s="84">
        <f t="shared" si="9"/>
        <v>56.25</v>
      </c>
      <c r="F27" s="22"/>
      <c r="G27" s="22"/>
      <c r="H27" s="22" t="e">
        <f t="shared" si="2"/>
        <v>#DIV/0!</v>
      </c>
      <c r="I27" s="22"/>
      <c r="J27" s="22"/>
      <c r="K27" s="84" t="e">
        <f t="shared" si="4"/>
        <v>#DIV/0!</v>
      </c>
      <c r="L27" s="22"/>
      <c r="M27" s="22">
        <v>3</v>
      </c>
      <c r="N27" s="22" t="e">
        <f t="shared" si="10"/>
        <v>#DIV/0!</v>
      </c>
      <c r="O27" s="22"/>
      <c r="P27" s="22"/>
      <c r="Q27" s="22" t="e">
        <f t="shared" si="8"/>
        <v>#DIV/0!</v>
      </c>
      <c r="R27" s="54"/>
      <c r="S27" s="55">
        <f t="shared" si="11"/>
        <v>12</v>
      </c>
    </row>
    <row r="28" spans="1:19" x14ac:dyDescent="0.3">
      <c r="A28" s="23" t="s">
        <v>91</v>
      </c>
      <c r="B28" s="24" t="s">
        <v>69</v>
      </c>
      <c r="C28" s="22">
        <v>6</v>
      </c>
      <c r="D28" s="22"/>
      <c r="E28" s="84">
        <f t="shared" si="9"/>
        <v>0</v>
      </c>
      <c r="F28" s="22"/>
      <c r="G28" s="22">
        <v>1</v>
      </c>
      <c r="H28" s="22" t="e">
        <f t="shared" si="2"/>
        <v>#DIV/0!</v>
      </c>
      <c r="I28" s="22"/>
      <c r="J28" s="22">
        <v>1</v>
      </c>
      <c r="K28" s="84" t="e">
        <f t="shared" si="4"/>
        <v>#DIV/0!</v>
      </c>
      <c r="L28" s="22"/>
      <c r="M28" s="22"/>
      <c r="N28" s="22" t="e">
        <f t="shared" si="10"/>
        <v>#DIV/0!</v>
      </c>
      <c r="O28" s="22"/>
      <c r="P28" s="22"/>
      <c r="Q28" s="22" t="e">
        <f t="shared" si="8"/>
        <v>#DIV/0!</v>
      </c>
      <c r="R28" s="54"/>
      <c r="S28" s="55">
        <f t="shared" si="11"/>
        <v>2</v>
      </c>
    </row>
    <row r="29" spans="1:19" ht="27.6" x14ac:dyDescent="0.3">
      <c r="A29" s="23" t="s">
        <v>90</v>
      </c>
      <c r="B29" s="24" t="s">
        <v>76</v>
      </c>
      <c r="C29" s="22">
        <v>9</v>
      </c>
      <c r="D29" s="22">
        <v>7</v>
      </c>
      <c r="E29" s="84">
        <f t="shared" si="9"/>
        <v>77.777777777777786</v>
      </c>
      <c r="F29" s="22">
        <v>1</v>
      </c>
      <c r="G29" s="22">
        <v>8</v>
      </c>
      <c r="H29" s="22">
        <f t="shared" si="2"/>
        <v>800</v>
      </c>
      <c r="I29" s="22"/>
      <c r="J29" s="22">
        <v>1</v>
      </c>
      <c r="K29" s="84" t="e">
        <f t="shared" si="4"/>
        <v>#DIV/0!</v>
      </c>
      <c r="L29" s="22"/>
      <c r="M29" s="22"/>
      <c r="N29" s="22" t="e">
        <f t="shared" si="10"/>
        <v>#DIV/0!</v>
      </c>
      <c r="O29" s="22"/>
      <c r="P29" s="22"/>
      <c r="Q29" s="22" t="e">
        <f t="shared" si="8"/>
        <v>#DIV/0!</v>
      </c>
      <c r="R29" s="54"/>
      <c r="S29" s="55">
        <f t="shared" si="11"/>
        <v>16</v>
      </c>
    </row>
    <row r="30" spans="1:19" x14ac:dyDescent="0.3">
      <c r="A30" s="23" t="s">
        <v>92</v>
      </c>
      <c r="B30" s="24" t="s">
        <v>71</v>
      </c>
      <c r="C30" s="22">
        <v>11</v>
      </c>
      <c r="D30" s="22">
        <v>18</v>
      </c>
      <c r="E30" s="84">
        <f t="shared" si="9"/>
        <v>163.63636363636365</v>
      </c>
      <c r="F30" s="22"/>
      <c r="G30" s="22"/>
      <c r="H30" s="22" t="e">
        <f t="shared" si="2"/>
        <v>#DIV/0!</v>
      </c>
      <c r="I30" s="22"/>
      <c r="J30" s="22"/>
      <c r="K30" s="84" t="e">
        <f t="shared" si="4"/>
        <v>#DIV/0!</v>
      </c>
      <c r="L30" s="22"/>
      <c r="M30" s="22"/>
      <c r="N30" s="22" t="e">
        <f t="shared" si="10"/>
        <v>#DIV/0!</v>
      </c>
      <c r="O30" s="22"/>
      <c r="P30" s="22"/>
      <c r="Q30" s="22" t="e">
        <f t="shared" si="8"/>
        <v>#DIV/0!</v>
      </c>
      <c r="R30" s="54"/>
      <c r="S30" s="55">
        <f t="shared" si="11"/>
        <v>18</v>
      </c>
    </row>
    <row r="31" spans="1:19" s="50" customFormat="1" x14ac:dyDescent="0.3">
      <c r="A31" s="48">
        <v>3</v>
      </c>
      <c r="B31" s="49" t="s">
        <v>77</v>
      </c>
      <c r="C31" s="49">
        <f>SUM(C32:C35)</f>
        <v>47</v>
      </c>
      <c r="D31" s="49">
        <f>SUM(D32:D35)</f>
        <v>37</v>
      </c>
      <c r="E31" s="83">
        <f t="shared" si="9"/>
        <v>78.723404255319153</v>
      </c>
      <c r="F31" s="49">
        <f>SUM(F32:F35)</f>
        <v>5</v>
      </c>
      <c r="G31" s="49">
        <f>SUM(G32:G35)</f>
        <v>0</v>
      </c>
      <c r="H31" s="49">
        <f t="shared" si="2"/>
        <v>0</v>
      </c>
      <c r="I31" s="49">
        <f t="shared" ref="I31:J31" si="14">SUM(I32:I35)</f>
        <v>1547</v>
      </c>
      <c r="J31" s="49">
        <f t="shared" si="14"/>
        <v>1162</v>
      </c>
      <c r="K31" s="83">
        <f t="shared" si="4"/>
        <v>75.113122171945705</v>
      </c>
      <c r="L31" s="49">
        <f t="shared" ref="L31:M31" si="15">SUM(L32:L35)</f>
        <v>179</v>
      </c>
      <c r="M31" s="49">
        <f t="shared" si="15"/>
        <v>131</v>
      </c>
      <c r="N31" s="49">
        <f t="shared" si="10"/>
        <v>73.184357541899431</v>
      </c>
      <c r="O31" s="49">
        <f t="shared" ref="O31" si="16">SUM(O32:O35)</f>
        <v>0</v>
      </c>
      <c r="P31" s="49">
        <f t="shared" ref="P31" si="17">SUM(P32:P35)</f>
        <v>0</v>
      </c>
      <c r="Q31" s="49" t="e">
        <f t="shared" si="8"/>
        <v>#DIV/0!</v>
      </c>
      <c r="R31" s="53">
        <f t="shared" si="11"/>
        <v>1778</v>
      </c>
      <c r="S31" s="53">
        <f t="shared" si="11"/>
        <v>1330</v>
      </c>
    </row>
    <row r="32" spans="1:19" x14ac:dyDescent="0.3">
      <c r="A32" s="23" t="s">
        <v>93</v>
      </c>
      <c r="B32" s="24" t="s">
        <v>78</v>
      </c>
      <c r="C32" s="22"/>
      <c r="D32" s="22">
        <v>37</v>
      </c>
      <c r="E32" s="84" t="e">
        <f>D32/C32*100</f>
        <v>#DIV/0!</v>
      </c>
      <c r="F32" s="22"/>
      <c r="G32" s="22"/>
      <c r="H32" s="22" t="e">
        <f t="shared" si="2"/>
        <v>#DIV/0!</v>
      </c>
      <c r="I32" s="22">
        <v>1532</v>
      </c>
      <c r="J32" s="22">
        <v>1162</v>
      </c>
      <c r="K32" s="84">
        <f t="shared" si="4"/>
        <v>75.848563968668401</v>
      </c>
      <c r="L32" s="22"/>
      <c r="M32" s="22"/>
      <c r="N32" s="22" t="e">
        <f t="shared" si="10"/>
        <v>#DIV/0!</v>
      </c>
      <c r="O32" s="22"/>
      <c r="P32" s="22"/>
      <c r="Q32" s="22" t="e">
        <f t="shared" si="8"/>
        <v>#DIV/0!</v>
      </c>
      <c r="R32" s="54"/>
      <c r="S32" s="55">
        <f>P32+M32+J32+G32+D32</f>
        <v>1199</v>
      </c>
    </row>
    <row r="33" spans="1:19" ht="27.6" x14ac:dyDescent="0.3">
      <c r="A33" s="23" t="s">
        <v>94</v>
      </c>
      <c r="B33" s="24" t="s">
        <v>79</v>
      </c>
      <c r="C33" s="22"/>
      <c r="D33" s="22"/>
      <c r="E33" s="84" t="e">
        <f>D33/C33*100</f>
        <v>#DIV/0!</v>
      </c>
      <c r="F33" s="22"/>
      <c r="G33" s="22"/>
      <c r="H33" s="22" t="e">
        <f t="shared" si="2"/>
        <v>#DIV/0!</v>
      </c>
      <c r="I33" s="22"/>
      <c r="J33" s="22"/>
      <c r="K33" s="84" t="e">
        <f t="shared" si="4"/>
        <v>#DIV/0!</v>
      </c>
      <c r="L33" s="22"/>
      <c r="M33" s="22"/>
      <c r="N33" s="22" t="e">
        <f t="shared" si="10"/>
        <v>#DIV/0!</v>
      </c>
      <c r="O33" s="22"/>
      <c r="P33" s="22"/>
      <c r="Q33" s="22" t="e">
        <f t="shared" si="8"/>
        <v>#DIV/0!</v>
      </c>
      <c r="R33" s="54"/>
      <c r="S33" s="55">
        <f>P33+M33+J33+G33+D33</f>
        <v>0</v>
      </c>
    </row>
    <row r="34" spans="1:19" ht="27.6" x14ac:dyDescent="0.3">
      <c r="A34" s="23" t="s">
        <v>95</v>
      </c>
      <c r="B34" s="24" t="s">
        <v>80</v>
      </c>
      <c r="C34" s="22">
        <v>47</v>
      </c>
      <c r="D34" s="22"/>
      <c r="E34" s="84">
        <f>D34/C34*100</f>
        <v>0</v>
      </c>
      <c r="F34" s="22">
        <v>5</v>
      </c>
      <c r="G34" s="22"/>
      <c r="H34" s="22">
        <f t="shared" si="2"/>
        <v>0</v>
      </c>
      <c r="I34" s="22">
        <v>15</v>
      </c>
      <c r="J34" s="22"/>
      <c r="K34" s="84">
        <f t="shared" si="4"/>
        <v>0</v>
      </c>
      <c r="L34" s="22"/>
      <c r="M34" s="22"/>
      <c r="N34" s="22" t="e">
        <f t="shared" si="10"/>
        <v>#DIV/0!</v>
      </c>
      <c r="O34" s="22"/>
      <c r="P34" s="22"/>
      <c r="Q34" s="22" t="e">
        <f t="shared" si="8"/>
        <v>#DIV/0!</v>
      </c>
      <c r="R34" s="54"/>
      <c r="S34" s="55">
        <f>P34+M34+J34+G34+D34</f>
        <v>0</v>
      </c>
    </row>
    <row r="35" spans="1:19" x14ac:dyDescent="0.3">
      <c r="A35" s="23" t="s">
        <v>96</v>
      </c>
      <c r="B35" s="24" t="s">
        <v>71</v>
      </c>
      <c r="C35" s="22"/>
      <c r="D35" s="22"/>
      <c r="E35" s="84" t="e">
        <f>D35/C35*100</f>
        <v>#DIV/0!</v>
      </c>
      <c r="F35" s="22"/>
      <c r="G35" s="22"/>
      <c r="H35" s="22" t="e">
        <f t="shared" si="2"/>
        <v>#DIV/0!</v>
      </c>
      <c r="I35" s="22"/>
      <c r="J35" s="22"/>
      <c r="K35" s="84" t="e">
        <f t="shared" si="4"/>
        <v>#DIV/0!</v>
      </c>
      <c r="L35" s="22">
        <v>179</v>
      </c>
      <c r="M35" s="22">
        <v>131</v>
      </c>
      <c r="N35" s="22">
        <f t="shared" si="10"/>
        <v>73.184357541899431</v>
      </c>
      <c r="O35" s="22"/>
      <c r="P35" s="22"/>
      <c r="Q35" s="22" t="e">
        <f t="shared" si="8"/>
        <v>#DIV/0!</v>
      </c>
      <c r="R35" s="54"/>
      <c r="S35" s="55">
        <f>P35+M35+J35+G35+D35</f>
        <v>131</v>
      </c>
    </row>
    <row r="37" spans="1:19" x14ac:dyDescent="0.3">
      <c r="B37" t="s">
        <v>217</v>
      </c>
      <c r="E37"/>
    </row>
  </sheetData>
  <mergeCells count="12">
    <mergeCell ref="B9:Q9"/>
    <mergeCell ref="B5:E5"/>
    <mergeCell ref="A11:A12"/>
    <mergeCell ref="B11:B12"/>
    <mergeCell ref="C11:Q11"/>
    <mergeCell ref="C12:E12"/>
    <mergeCell ref="F12:H12"/>
    <mergeCell ref="I12:K12"/>
    <mergeCell ref="L12:N12"/>
    <mergeCell ref="O12:Q12"/>
    <mergeCell ref="B6:E6"/>
    <mergeCell ref="B7:E7"/>
  </mergeCells>
  <pageMargins left="0" right="0" top="0.19685039370078741" bottom="0.19685039370078741" header="0.31496062992125984" footer="0.31496062992125984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view="pageBreakPreview" topLeftCell="A7" zoomScaleNormal="100" zoomScaleSheetLayoutView="100" workbookViewId="0">
      <selection activeCell="B13" sqref="B13:T13"/>
    </sheetView>
  </sheetViews>
  <sheetFormatPr defaultRowHeight="14.4" x14ac:dyDescent="0.3"/>
  <cols>
    <col min="1" max="1" width="5.44140625" customWidth="1"/>
    <col min="2" max="2" width="63.33203125" customWidth="1"/>
    <col min="5" max="5" width="11.6640625" customWidth="1"/>
    <col min="8" max="8" width="10.6640625" customWidth="1"/>
    <col min="11" max="11" width="11.109375" customWidth="1"/>
    <col min="14" max="14" width="12" customWidth="1"/>
    <col min="17" max="17" width="12.33203125" customWidth="1"/>
    <col min="20" max="20" width="10.77734375" customWidth="1"/>
  </cols>
  <sheetData>
    <row r="1" spans="1:20" x14ac:dyDescent="0.3">
      <c r="R1" s="72" t="s">
        <v>169</v>
      </c>
    </row>
    <row r="2" spans="1:20" x14ac:dyDescent="0.3">
      <c r="R2" s="72" t="s">
        <v>170</v>
      </c>
    </row>
    <row r="3" spans="1:20" x14ac:dyDescent="0.3">
      <c r="R3" s="72" t="s">
        <v>218</v>
      </c>
    </row>
    <row r="4" spans="1:20" s="46" customFormat="1" ht="18" x14ac:dyDescent="0.35">
      <c r="B4" s="168" t="s">
        <v>237</v>
      </c>
      <c r="C4" s="168"/>
      <c r="D4" s="168"/>
      <c r="E4" s="76"/>
      <c r="F4" s="76"/>
      <c r="G4" s="76"/>
      <c r="H4" s="77"/>
      <c r="I4" s="77"/>
      <c r="J4" s="78"/>
      <c r="K4" s="78"/>
      <c r="L4" s="78"/>
      <c r="M4" s="78"/>
    </row>
    <row r="5" spans="1:20" s="3" customFormat="1" ht="13.8" x14ac:dyDescent="0.25">
      <c r="B5" s="169" t="s">
        <v>221</v>
      </c>
      <c r="C5" s="169"/>
      <c r="D5" s="169"/>
      <c r="I5" s="170"/>
      <c r="J5" s="170"/>
      <c r="K5" s="170"/>
      <c r="L5" s="170"/>
      <c r="M5" s="170"/>
    </row>
    <row r="6" spans="1:20" s="46" customFormat="1" ht="18" x14ac:dyDescent="0.35">
      <c r="B6" s="168" t="s">
        <v>222</v>
      </c>
      <c r="C6" s="168"/>
      <c r="D6" s="168"/>
      <c r="E6" s="79"/>
      <c r="F6" s="79"/>
      <c r="G6" s="79"/>
      <c r="H6" s="79"/>
      <c r="I6" s="80"/>
      <c r="J6" s="80"/>
      <c r="K6" s="80"/>
      <c r="L6" s="80"/>
      <c r="M6" s="80"/>
    </row>
    <row r="7" spans="1:20" s="3" customFormat="1" ht="13.8" x14ac:dyDescent="0.25">
      <c r="B7" s="169" t="s">
        <v>223</v>
      </c>
      <c r="C7" s="169"/>
      <c r="D7" s="169"/>
      <c r="E7" s="74"/>
      <c r="F7" s="74"/>
      <c r="G7" s="74"/>
      <c r="H7" s="74"/>
      <c r="I7" s="75"/>
    </row>
    <row r="8" spans="1:20" ht="21" x14ac:dyDescent="0.4">
      <c r="B8" s="163" t="s">
        <v>117</v>
      </c>
      <c r="C8" s="164"/>
      <c r="D8" s="164"/>
      <c r="E8" s="164"/>
      <c r="F8" s="164"/>
      <c r="G8" s="165"/>
      <c r="I8" s="166" t="s">
        <v>250</v>
      </c>
      <c r="J8" s="166"/>
    </row>
    <row r="9" spans="1:20" ht="15" customHeight="1" x14ac:dyDescent="0.3">
      <c r="B9" s="19"/>
    </row>
    <row r="10" spans="1:20" s="100" customFormat="1" ht="71.400000000000006" customHeight="1" x14ac:dyDescent="0.3">
      <c r="B10" s="162" t="s">
        <v>118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</row>
    <row r="11" spans="1:20" s="100" customFormat="1" ht="27.6" customHeight="1" x14ac:dyDescent="0.3">
      <c r="B11" s="167" t="s">
        <v>242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</row>
    <row r="12" spans="1:20" s="100" customFormat="1" ht="17.25" hidden="1" customHeight="1" x14ac:dyDescent="0.3">
      <c r="B12" s="162" t="s">
        <v>119</v>
      </c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</row>
    <row r="13" spans="1:20" s="100" customFormat="1" ht="51" customHeight="1" x14ac:dyDescent="0.3">
      <c r="B13" s="162" t="s">
        <v>252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</row>
    <row r="14" spans="1:20" s="100" customFormat="1" ht="15.6" x14ac:dyDescent="0.3">
      <c r="B14" s="162" t="s">
        <v>120</v>
      </c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</row>
    <row r="16" spans="1:20" ht="22.8" customHeight="1" x14ac:dyDescent="0.3">
      <c r="A16" s="159" t="s">
        <v>0</v>
      </c>
      <c r="B16" s="159" t="s">
        <v>98</v>
      </c>
      <c r="C16" s="159" t="s">
        <v>99</v>
      </c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 t="s">
        <v>100</v>
      </c>
      <c r="S16" s="159"/>
      <c r="T16" s="159"/>
    </row>
    <row r="17" spans="1:20" ht="30" customHeight="1" x14ac:dyDescent="0.3">
      <c r="A17" s="159"/>
      <c r="B17" s="159"/>
      <c r="C17" s="159" t="s">
        <v>101</v>
      </c>
      <c r="D17" s="159"/>
      <c r="E17" s="159"/>
      <c r="F17" s="159" t="s">
        <v>102</v>
      </c>
      <c r="G17" s="159"/>
      <c r="H17" s="159"/>
      <c r="I17" s="159" t="s">
        <v>103</v>
      </c>
      <c r="J17" s="159"/>
      <c r="K17" s="159"/>
      <c r="L17" s="159" t="s">
        <v>104</v>
      </c>
      <c r="M17" s="159"/>
      <c r="N17" s="159"/>
      <c r="O17" s="159" t="s">
        <v>211</v>
      </c>
      <c r="P17" s="159"/>
      <c r="Q17" s="159"/>
      <c r="R17" s="159"/>
      <c r="S17" s="159"/>
      <c r="T17" s="159"/>
    </row>
    <row r="18" spans="1:20" ht="60" customHeight="1" x14ac:dyDescent="0.3">
      <c r="A18" s="159"/>
      <c r="B18" s="159"/>
      <c r="C18" s="136" t="s">
        <v>244</v>
      </c>
      <c r="D18" s="106" t="s">
        <v>251</v>
      </c>
      <c r="E18" s="97" t="s">
        <v>64</v>
      </c>
      <c r="F18" s="136" t="s">
        <v>244</v>
      </c>
      <c r="G18" s="136" t="s">
        <v>251</v>
      </c>
      <c r="H18" s="97" t="s">
        <v>64</v>
      </c>
      <c r="I18" s="136" t="s">
        <v>244</v>
      </c>
      <c r="J18" s="136" t="s">
        <v>251</v>
      </c>
      <c r="K18" s="97" t="s">
        <v>64</v>
      </c>
      <c r="L18" s="136" t="s">
        <v>244</v>
      </c>
      <c r="M18" s="136" t="s">
        <v>251</v>
      </c>
      <c r="N18" s="97" t="s">
        <v>64</v>
      </c>
      <c r="O18" s="136" t="s">
        <v>244</v>
      </c>
      <c r="P18" s="136" t="s">
        <v>251</v>
      </c>
      <c r="Q18" s="97" t="s">
        <v>64</v>
      </c>
      <c r="R18" s="129" t="s">
        <v>244</v>
      </c>
      <c r="S18" s="136" t="s">
        <v>251</v>
      </c>
      <c r="T18" s="97" t="s">
        <v>64</v>
      </c>
    </row>
    <row r="19" spans="1:20" x14ac:dyDescent="0.3">
      <c r="A19" s="96">
        <v>1</v>
      </c>
      <c r="B19" s="96">
        <v>2</v>
      </c>
      <c r="C19" s="136">
        <v>4</v>
      </c>
      <c r="D19" s="96">
        <v>4</v>
      </c>
      <c r="E19" s="97">
        <v>5</v>
      </c>
      <c r="F19" s="136">
        <v>7</v>
      </c>
      <c r="G19" s="129">
        <v>7</v>
      </c>
      <c r="H19" s="97">
        <v>8</v>
      </c>
      <c r="I19" s="136">
        <v>10</v>
      </c>
      <c r="J19" s="129">
        <v>10</v>
      </c>
      <c r="K19" s="97">
        <v>11</v>
      </c>
      <c r="L19" s="136">
        <v>13</v>
      </c>
      <c r="M19" s="129">
        <v>13</v>
      </c>
      <c r="N19" s="97">
        <v>14</v>
      </c>
      <c r="O19" s="136">
        <v>16</v>
      </c>
      <c r="P19" s="129">
        <v>16</v>
      </c>
      <c r="Q19" s="97">
        <v>17</v>
      </c>
      <c r="R19" s="37">
        <v>19</v>
      </c>
      <c r="S19" s="37">
        <v>19</v>
      </c>
      <c r="T19" s="97">
        <v>20</v>
      </c>
    </row>
    <row r="20" spans="1:20" ht="27.6" x14ac:dyDescent="0.3">
      <c r="A20" s="96">
        <v>1</v>
      </c>
      <c r="B20" s="24" t="s">
        <v>105</v>
      </c>
      <c r="C20" s="22">
        <v>1015</v>
      </c>
      <c r="D20" s="22">
        <v>784</v>
      </c>
      <c r="E20" s="98">
        <f>D20/C20</f>
        <v>0.77241379310344827</v>
      </c>
      <c r="F20" s="22">
        <v>465</v>
      </c>
      <c r="G20" s="22">
        <v>378</v>
      </c>
      <c r="H20" s="98">
        <f>G20/F20</f>
        <v>0.81290322580645158</v>
      </c>
      <c r="I20" s="22">
        <v>49</v>
      </c>
      <c r="J20" s="22">
        <v>34</v>
      </c>
      <c r="K20" s="98">
        <f>J20/I20</f>
        <v>0.69387755102040816</v>
      </c>
      <c r="L20" s="22">
        <v>3</v>
      </c>
      <c r="M20" s="22">
        <v>3</v>
      </c>
      <c r="N20" s="98">
        <f>M20/L20</f>
        <v>1</v>
      </c>
      <c r="O20" s="22"/>
      <c r="P20" s="22"/>
      <c r="Q20" s="98" t="e">
        <f>P20/O20</f>
        <v>#DIV/0!</v>
      </c>
      <c r="R20" s="22">
        <f>C20+F20+I20+L20+O20</f>
        <v>1532</v>
      </c>
      <c r="S20" s="22">
        <f>D20+G20+J20+M20+P20</f>
        <v>1199</v>
      </c>
      <c r="T20" s="98">
        <f>S20/R20</f>
        <v>0.78263707571801566</v>
      </c>
    </row>
    <row r="21" spans="1:20" ht="42.6" customHeight="1" x14ac:dyDescent="0.3">
      <c r="A21" s="96">
        <v>2</v>
      </c>
      <c r="B21" s="22" t="s">
        <v>106</v>
      </c>
      <c r="C21" s="22">
        <v>839</v>
      </c>
      <c r="D21" s="22">
        <v>666</v>
      </c>
      <c r="E21" s="98">
        <f>D21/C21</f>
        <v>0.79380214541120386</v>
      </c>
      <c r="F21" s="22">
        <v>417</v>
      </c>
      <c r="G21" s="22">
        <v>344</v>
      </c>
      <c r="H21" s="98">
        <f>G21/F21</f>
        <v>0.82494004796163067</v>
      </c>
      <c r="I21" s="22">
        <v>26</v>
      </c>
      <c r="J21" s="22">
        <v>25</v>
      </c>
      <c r="K21" s="98">
        <f>J21/I21</f>
        <v>0.96153846153846156</v>
      </c>
      <c r="L21" s="22">
        <v>2</v>
      </c>
      <c r="M21" s="22">
        <v>2</v>
      </c>
      <c r="N21" s="98">
        <f>M21/L21</f>
        <v>1</v>
      </c>
      <c r="O21" s="22"/>
      <c r="P21" s="22"/>
      <c r="Q21" s="98" t="e">
        <f>P21/O21</f>
        <v>#DIV/0!</v>
      </c>
      <c r="R21" s="22">
        <f>C21+F21+I21+L21+O21</f>
        <v>1284</v>
      </c>
      <c r="S21" s="22">
        <f>D21+G21+J21+M21+P21</f>
        <v>1037</v>
      </c>
      <c r="T21" s="98">
        <f>S21/R21</f>
        <v>0.80763239875389403</v>
      </c>
    </row>
    <row r="22" spans="1:20" ht="71.400000000000006" customHeight="1" x14ac:dyDescent="0.3">
      <c r="A22" s="96">
        <v>3</v>
      </c>
      <c r="B22" s="22" t="s">
        <v>224</v>
      </c>
      <c r="C22" s="22"/>
      <c r="D22" s="22"/>
      <c r="E22" s="98" t="e">
        <f t="shared" ref="E22:E23" si="0">D22/C22</f>
        <v>#DIV/0!</v>
      </c>
      <c r="F22" s="22"/>
      <c r="G22" s="22"/>
      <c r="H22" s="99"/>
      <c r="I22" s="22"/>
      <c r="J22" s="22"/>
      <c r="K22" s="99"/>
      <c r="L22" s="22"/>
      <c r="M22" s="22"/>
      <c r="N22" s="99"/>
      <c r="O22" s="22"/>
      <c r="P22" s="22"/>
      <c r="Q22" s="99"/>
      <c r="R22" s="37">
        <f t="shared" ref="R22:S24" si="1">C22+F22+I22+L22+O22</f>
        <v>0</v>
      </c>
      <c r="S22" s="37">
        <f t="shared" si="1"/>
        <v>0</v>
      </c>
      <c r="T22" s="98" t="e">
        <f t="shared" ref="T22:T24" si="2">S22/R22</f>
        <v>#DIV/0!</v>
      </c>
    </row>
    <row r="23" spans="1:20" x14ac:dyDescent="0.3">
      <c r="A23" s="23" t="s">
        <v>93</v>
      </c>
      <c r="B23" s="22" t="s">
        <v>107</v>
      </c>
      <c r="C23" s="22"/>
      <c r="D23" s="22"/>
      <c r="E23" s="98" t="e">
        <f t="shared" si="0"/>
        <v>#DIV/0!</v>
      </c>
      <c r="F23" s="22"/>
      <c r="G23" s="22"/>
      <c r="H23" s="99"/>
      <c r="I23" s="22"/>
      <c r="J23" s="22"/>
      <c r="K23" s="99"/>
      <c r="L23" s="22"/>
      <c r="M23" s="22"/>
      <c r="N23" s="99"/>
      <c r="O23" s="22"/>
      <c r="P23" s="22"/>
      <c r="Q23" s="99"/>
      <c r="R23" s="37">
        <f t="shared" si="1"/>
        <v>0</v>
      </c>
      <c r="S23" s="37">
        <f t="shared" si="1"/>
        <v>0</v>
      </c>
      <c r="T23" s="98" t="e">
        <f t="shared" si="2"/>
        <v>#DIV/0!</v>
      </c>
    </row>
    <row r="24" spans="1:20" x14ac:dyDescent="0.3">
      <c r="A24" s="23" t="s">
        <v>94</v>
      </c>
      <c r="B24" s="22" t="s">
        <v>108</v>
      </c>
      <c r="C24" s="22"/>
      <c r="D24" s="22"/>
      <c r="E24" s="99"/>
      <c r="F24" s="22"/>
      <c r="G24" s="22"/>
      <c r="H24" s="99"/>
      <c r="I24" s="22"/>
      <c r="J24" s="22"/>
      <c r="K24" s="99"/>
      <c r="L24" s="22"/>
      <c r="M24" s="22"/>
      <c r="N24" s="99"/>
      <c r="O24" s="22"/>
      <c r="P24" s="22"/>
      <c r="Q24" s="99"/>
      <c r="R24" s="37">
        <f t="shared" si="1"/>
        <v>0</v>
      </c>
      <c r="S24" s="37">
        <f t="shared" si="1"/>
        <v>0</v>
      </c>
      <c r="T24" s="98" t="e">
        <f t="shared" si="2"/>
        <v>#DIV/0!</v>
      </c>
    </row>
    <row r="25" spans="1:20" ht="43.2" customHeight="1" x14ac:dyDescent="0.3">
      <c r="A25" s="96">
        <v>4</v>
      </c>
      <c r="B25" s="22" t="s">
        <v>109</v>
      </c>
      <c r="C25" s="22">
        <v>10</v>
      </c>
      <c r="D25" s="22">
        <v>11</v>
      </c>
      <c r="E25" s="98">
        <f>D25/C25</f>
        <v>1.1000000000000001</v>
      </c>
      <c r="F25" s="22">
        <v>10</v>
      </c>
      <c r="G25" s="22">
        <v>11</v>
      </c>
      <c r="H25" s="98">
        <f>G25/F25</f>
        <v>1.1000000000000001</v>
      </c>
      <c r="I25" s="22">
        <v>20</v>
      </c>
      <c r="J25" s="22">
        <v>10</v>
      </c>
      <c r="K25" s="98">
        <f>J25/I25</f>
        <v>0.5</v>
      </c>
      <c r="L25" s="22">
        <v>2</v>
      </c>
      <c r="M25" s="22">
        <v>3</v>
      </c>
      <c r="N25" s="98">
        <f>M25/L25</f>
        <v>1.5</v>
      </c>
      <c r="O25" s="22"/>
      <c r="P25" s="22"/>
      <c r="Q25" s="98" t="e">
        <f>P25/O25</f>
        <v>#DIV/0!</v>
      </c>
      <c r="R25" s="22">
        <f>(C25+F25+I25+L25+O25)/4</f>
        <v>10.5</v>
      </c>
      <c r="S25" s="22">
        <f>(D25+G25+J25+M25+P25)/4</f>
        <v>8.75</v>
      </c>
      <c r="T25" s="98">
        <f>S25/R25</f>
        <v>0.83333333333333337</v>
      </c>
    </row>
    <row r="26" spans="1:20" ht="29.4" customHeight="1" x14ac:dyDescent="0.3">
      <c r="A26" s="96">
        <v>5</v>
      </c>
      <c r="B26" s="22" t="s">
        <v>110</v>
      </c>
      <c r="C26" s="22">
        <v>735</v>
      </c>
      <c r="D26" s="22">
        <v>553</v>
      </c>
      <c r="E26" s="98">
        <f>D26/C26</f>
        <v>0.75238095238095237</v>
      </c>
      <c r="F26" s="22">
        <v>352</v>
      </c>
      <c r="G26" s="22">
        <v>284</v>
      </c>
      <c r="H26" s="98">
        <f>G26/F26</f>
        <v>0.80681818181818177</v>
      </c>
      <c r="I26" s="22">
        <v>19</v>
      </c>
      <c r="J26" s="22">
        <v>19</v>
      </c>
      <c r="K26" s="98">
        <f>J26/I26</f>
        <v>1</v>
      </c>
      <c r="L26" s="22">
        <v>4</v>
      </c>
      <c r="M26" s="22">
        <v>0</v>
      </c>
      <c r="N26" s="98">
        <f>M26/L26</f>
        <v>0</v>
      </c>
      <c r="O26" s="22"/>
      <c r="P26" s="22"/>
      <c r="Q26" s="98" t="e">
        <f>P26/O26</f>
        <v>#DIV/0!</v>
      </c>
      <c r="R26" s="22">
        <f t="shared" ref="R26:S28" si="3">C26+F26+I26+L26+O26</f>
        <v>1110</v>
      </c>
      <c r="S26" s="22">
        <f t="shared" si="3"/>
        <v>856</v>
      </c>
      <c r="T26" s="98">
        <f>S26/R26</f>
        <v>0.77117117117117118</v>
      </c>
    </row>
    <row r="27" spans="1:20" ht="27.6" customHeight="1" x14ac:dyDescent="0.3">
      <c r="A27" s="96">
        <v>6</v>
      </c>
      <c r="B27" s="22" t="s">
        <v>111</v>
      </c>
      <c r="C27" s="22">
        <v>450</v>
      </c>
      <c r="D27" s="22">
        <v>353</v>
      </c>
      <c r="E27" s="98">
        <f>D27/C27</f>
        <v>0.7844444444444445</v>
      </c>
      <c r="F27" s="22">
        <v>263</v>
      </c>
      <c r="G27" s="22">
        <v>190</v>
      </c>
      <c r="H27" s="98">
        <f>G27/F27</f>
        <v>0.72243346007604559</v>
      </c>
      <c r="I27" s="22">
        <v>4</v>
      </c>
      <c r="J27" s="22">
        <v>5</v>
      </c>
      <c r="K27" s="98">
        <f>J27/I27</f>
        <v>1.25</v>
      </c>
      <c r="L27" s="22">
        <v>0</v>
      </c>
      <c r="M27" s="22">
        <v>0</v>
      </c>
      <c r="N27" s="98" t="e">
        <f>M27/L27</f>
        <v>#DIV/0!</v>
      </c>
      <c r="O27" s="22"/>
      <c r="P27" s="22"/>
      <c r="Q27" s="98" t="e">
        <f>P27/O27</f>
        <v>#DIV/0!</v>
      </c>
      <c r="R27" s="22">
        <f t="shared" si="3"/>
        <v>717</v>
      </c>
      <c r="S27" s="22">
        <f t="shared" si="3"/>
        <v>548</v>
      </c>
      <c r="T27" s="98">
        <f>S27/R27</f>
        <v>0.76429567642956764</v>
      </c>
    </row>
    <row r="28" spans="1:20" ht="58.2" customHeight="1" x14ac:dyDescent="0.3">
      <c r="A28" s="96">
        <v>7</v>
      </c>
      <c r="B28" s="22" t="s">
        <v>112</v>
      </c>
      <c r="C28" s="22"/>
      <c r="D28" s="22"/>
      <c r="E28" s="98" t="e">
        <f t="shared" ref="E28:E29" si="4">D28/C28</f>
        <v>#DIV/0!</v>
      </c>
      <c r="F28" s="22"/>
      <c r="G28" s="22"/>
      <c r="H28" s="99"/>
      <c r="I28" s="22"/>
      <c r="J28" s="22"/>
      <c r="K28" s="99"/>
      <c r="L28" s="22"/>
      <c r="M28" s="22"/>
      <c r="N28" s="99"/>
      <c r="O28" s="22"/>
      <c r="P28" s="22"/>
      <c r="Q28" s="99"/>
      <c r="R28" s="22">
        <f t="shared" si="3"/>
        <v>0</v>
      </c>
      <c r="S28" s="22">
        <f t="shared" si="3"/>
        <v>0</v>
      </c>
      <c r="T28" s="98" t="e">
        <f t="shared" ref="T28:T30" si="5">S28/R28</f>
        <v>#DIV/0!</v>
      </c>
    </row>
    <row r="29" spans="1:20" x14ac:dyDescent="0.3">
      <c r="A29" s="23" t="s">
        <v>115</v>
      </c>
      <c r="B29" s="22" t="s">
        <v>107</v>
      </c>
      <c r="C29" s="22"/>
      <c r="D29" s="22"/>
      <c r="E29" s="98" t="e">
        <f t="shared" si="4"/>
        <v>#DIV/0!</v>
      </c>
      <c r="F29" s="22"/>
      <c r="G29" s="22"/>
      <c r="H29" s="99"/>
      <c r="I29" s="22"/>
      <c r="J29" s="22"/>
      <c r="K29" s="99"/>
      <c r="L29" s="22"/>
      <c r="M29" s="22"/>
      <c r="N29" s="99"/>
      <c r="O29" s="22"/>
      <c r="P29" s="22"/>
      <c r="Q29" s="99"/>
      <c r="R29" s="37">
        <f>C29+F29+I29+L29+O29</f>
        <v>0</v>
      </c>
      <c r="S29" s="37">
        <f>D29+G29+J29+M29+P29</f>
        <v>0</v>
      </c>
      <c r="T29" s="98" t="e">
        <f t="shared" si="5"/>
        <v>#DIV/0!</v>
      </c>
    </row>
    <row r="30" spans="1:20" x14ac:dyDescent="0.3">
      <c r="A30" s="23" t="s">
        <v>116</v>
      </c>
      <c r="B30" s="22" t="s">
        <v>113</v>
      </c>
      <c r="C30" s="22"/>
      <c r="D30" s="22"/>
      <c r="E30" s="99"/>
      <c r="F30" s="22"/>
      <c r="G30" s="22"/>
      <c r="H30" s="99"/>
      <c r="I30" s="22"/>
      <c r="J30" s="22"/>
      <c r="K30" s="99"/>
      <c r="L30" s="22"/>
      <c r="M30" s="22"/>
      <c r="N30" s="99"/>
      <c r="O30" s="22"/>
      <c r="P30" s="22"/>
      <c r="Q30" s="99"/>
      <c r="R30" s="37"/>
      <c r="S30" s="37"/>
      <c r="T30" s="98" t="e">
        <f t="shared" si="5"/>
        <v>#DIV/0!</v>
      </c>
    </row>
    <row r="31" spans="1:20" ht="28.2" customHeight="1" x14ac:dyDescent="0.3">
      <c r="A31" s="96">
        <v>8</v>
      </c>
      <c r="B31" s="22" t="s">
        <v>114</v>
      </c>
      <c r="C31" s="22">
        <v>35</v>
      </c>
      <c r="D31" s="22">
        <v>67</v>
      </c>
      <c r="E31" s="98">
        <f>D31/C31</f>
        <v>1.9142857142857144</v>
      </c>
      <c r="F31" s="22">
        <v>60</v>
      </c>
      <c r="G31" s="22">
        <v>47</v>
      </c>
      <c r="H31" s="98">
        <f>G31/F31</f>
        <v>0.78333333333333333</v>
      </c>
      <c r="I31" s="22">
        <v>125</v>
      </c>
      <c r="J31" s="22">
        <v>49</v>
      </c>
      <c r="K31" s="98">
        <f>J31/I31</f>
        <v>0.39200000000000002</v>
      </c>
      <c r="L31" s="22">
        <v>125</v>
      </c>
      <c r="M31" s="22">
        <v>0</v>
      </c>
      <c r="N31" s="98">
        <f>M31/L31</f>
        <v>0</v>
      </c>
      <c r="O31" s="22"/>
      <c r="P31" s="22"/>
      <c r="Q31" s="98" t="e">
        <f>P31/O31</f>
        <v>#DIV/0!</v>
      </c>
      <c r="R31" s="137">
        <f>AVERAGE(C31,F31,I31,L31,O31)</f>
        <v>86.25</v>
      </c>
      <c r="S31" s="137">
        <f>AVERAGE(D31,G31,J31,M31,P31)</f>
        <v>40.75</v>
      </c>
      <c r="T31" s="98">
        <f>S31/R31</f>
        <v>0.47246376811594204</v>
      </c>
    </row>
    <row r="34" spans="2:2" x14ac:dyDescent="0.3">
      <c r="B34" t="s">
        <v>217</v>
      </c>
    </row>
  </sheetData>
  <mergeCells count="21">
    <mergeCell ref="B4:D4"/>
    <mergeCell ref="B5:D5"/>
    <mergeCell ref="I5:M5"/>
    <mergeCell ref="B6:D6"/>
    <mergeCell ref="B7:D7"/>
    <mergeCell ref="B12:Q12"/>
    <mergeCell ref="B14:Q14"/>
    <mergeCell ref="B8:G8"/>
    <mergeCell ref="I8:J8"/>
    <mergeCell ref="B10:T10"/>
    <mergeCell ref="B13:T13"/>
    <mergeCell ref="B11:T11"/>
    <mergeCell ref="R16:T17"/>
    <mergeCell ref="A16:A18"/>
    <mergeCell ref="B16:B18"/>
    <mergeCell ref="C16:Q16"/>
    <mergeCell ref="C17:E17"/>
    <mergeCell ref="F17:H17"/>
    <mergeCell ref="I17:K17"/>
    <mergeCell ref="L17:N17"/>
    <mergeCell ref="O17:Q17"/>
  </mergeCells>
  <pageMargins left="0" right="0" top="0" bottom="0" header="0.31496062992125984" footer="0.31496062992125984"/>
  <pageSetup paperSize="9" scale="5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6"/>
  <sheetViews>
    <sheetView workbookViewId="0">
      <selection activeCell="B27" sqref="B27"/>
    </sheetView>
  </sheetViews>
  <sheetFormatPr defaultRowHeight="14.4" x14ac:dyDescent="0.3"/>
  <cols>
    <col min="2" max="2" width="20.33203125" customWidth="1"/>
    <col min="3" max="3" width="16.33203125" customWidth="1"/>
  </cols>
  <sheetData>
    <row r="1" spans="2:17" x14ac:dyDescent="0.3">
      <c r="L1" s="72" t="s">
        <v>169</v>
      </c>
    </row>
    <row r="2" spans="2:17" x14ac:dyDescent="0.3">
      <c r="L2" s="72" t="s">
        <v>170</v>
      </c>
    </row>
    <row r="3" spans="2:17" x14ac:dyDescent="0.3">
      <c r="L3" s="72" t="s">
        <v>218</v>
      </c>
    </row>
    <row r="5" spans="2:17" s="27" customFormat="1" ht="71.25" customHeight="1" x14ac:dyDescent="0.3">
      <c r="B5" s="162" t="s">
        <v>220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31"/>
      <c r="N5" s="31"/>
      <c r="O5" s="31"/>
      <c r="P5" s="31"/>
      <c r="Q5" s="31"/>
    </row>
    <row r="6" spans="2:17" ht="15" thickBot="1" x14ac:dyDescent="0.35"/>
    <row r="7" spans="2:17" ht="15" thickBot="1" x14ac:dyDescent="0.35">
      <c r="B7" s="139" t="s">
        <v>157</v>
      </c>
      <c r="C7" s="143"/>
      <c r="D7" s="140"/>
      <c r="E7" s="139">
        <v>15</v>
      </c>
      <c r="F7" s="140"/>
      <c r="G7" s="139">
        <v>150</v>
      </c>
      <c r="H7" s="140"/>
      <c r="I7" s="139">
        <v>250</v>
      </c>
      <c r="J7" s="140"/>
      <c r="K7" s="139">
        <v>670</v>
      </c>
      <c r="L7" s="140"/>
    </row>
    <row r="8" spans="2:17" ht="15" thickBot="1" x14ac:dyDescent="0.35">
      <c r="B8" s="139" t="s">
        <v>158</v>
      </c>
      <c r="C8" s="143"/>
      <c r="D8" s="140"/>
      <c r="E8" s="1" t="s">
        <v>159</v>
      </c>
      <c r="F8" s="1" t="s">
        <v>160</v>
      </c>
      <c r="G8" s="1" t="s">
        <v>159</v>
      </c>
      <c r="H8" s="1" t="s">
        <v>160</v>
      </c>
      <c r="I8" s="1" t="s">
        <v>159</v>
      </c>
      <c r="J8" s="1" t="s">
        <v>160</v>
      </c>
      <c r="K8" s="1" t="s">
        <v>159</v>
      </c>
      <c r="L8" s="1" t="s">
        <v>160</v>
      </c>
    </row>
    <row r="9" spans="2:17" ht="42" thickBot="1" x14ac:dyDescent="0.35">
      <c r="B9" s="2" t="s">
        <v>161</v>
      </c>
      <c r="C9" s="1" t="s">
        <v>162</v>
      </c>
      <c r="D9" s="1" t="s">
        <v>163</v>
      </c>
      <c r="E9" s="15"/>
      <c r="F9" s="15"/>
      <c r="G9" s="15"/>
      <c r="H9" s="15"/>
      <c r="I9" s="15"/>
      <c r="J9" s="15"/>
      <c r="K9" s="15"/>
      <c r="L9" s="15"/>
    </row>
    <row r="10" spans="2:17" ht="15" thickBot="1" x14ac:dyDescent="0.35">
      <c r="B10" s="171" t="s">
        <v>164</v>
      </c>
      <c r="C10" s="171" t="s">
        <v>165</v>
      </c>
      <c r="D10" s="29" t="s">
        <v>166</v>
      </c>
      <c r="E10" s="66"/>
      <c r="F10" s="66"/>
      <c r="G10" s="66"/>
      <c r="H10" s="66"/>
      <c r="I10" s="66"/>
      <c r="J10" s="66"/>
      <c r="K10" s="66"/>
      <c r="L10" s="66"/>
    </row>
    <row r="11" spans="2:17" ht="15" thickBot="1" x14ac:dyDescent="0.35">
      <c r="B11" s="172"/>
      <c r="C11" s="173"/>
      <c r="D11" s="29" t="s">
        <v>167</v>
      </c>
      <c r="E11" s="66"/>
      <c r="F11" s="66"/>
      <c r="G11" s="66"/>
      <c r="H11" s="66"/>
      <c r="I11" s="66"/>
      <c r="J11" s="66"/>
      <c r="K11" s="66"/>
      <c r="L11" s="66"/>
    </row>
    <row r="12" spans="2:17" ht="15" thickBot="1" x14ac:dyDescent="0.35">
      <c r="B12" s="172"/>
      <c r="C12" s="171" t="s">
        <v>168</v>
      </c>
      <c r="D12" s="29" t="s">
        <v>166</v>
      </c>
      <c r="E12" s="66"/>
      <c r="F12" s="66"/>
      <c r="G12" s="66"/>
      <c r="H12" s="66"/>
      <c r="I12" s="66"/>
      <c r="J12" s="66"/>
      <c r="K12" s="66"/>
      <c r="L12" s="66"/>
    </row>
    <row r="13" spans="2:17" ht="15" thickBot="1" x14ac:dyDescent="0.35">
      <c r="B13" s="173"/>
      <c r="C13" s="173"/>
      <c r="D13" s="29" t="s">
        <v>167</v>
      </c>
      <c r="E13" s="66"/>
      <c r="F13" s="66"/>
      <c r="G13" s="66"/>
      <c r="H13" s="66"/>
      <c r="I13" s="66"/>
      <c r="J13" s="66"/>
      <c r="K13" s="66"/>
      <c r="L13" s="66"/>
    </row>
    <row r="14" spans="2:17" ht="15" thickBot="1" x14ac:dyDescent="0.35">
      <c r="B14" s="171">
        <v>750</v>
      </c>
      <c r="C14" s="171" t="s">
        <v>165</v>
      </c>
      <c r="D14" s="29" t="s">
        <v>166</v>
      </c>
      <c r="E14" s="66"/>
      <c r="F14" s="66"/>
      <c r="G14" s="66"/>
      <c r="H14" s="66"/>
      <c r="I14" s="66"/>
      <c r="J14" s="66"/>
      <c r="K14" s="66"/>
      <c r="L14" s="66"/>
    </row>
    <row r="15" spans="2:17" ht="15" thickBot="1" x14ac:dyDescent="0.35">
      <c r="B15" s="172"/>
      <c r="C15" s="173"/>
      <c r="D15" s="29" t="s">
        <v>167</v>
      </c>
      <c r="E15" s="66"/>
      <c r="F15" s="66"/>
      <c r="G15" s="66"/>
      <c r="H15" s="66"/>
      <c r="I15" s="66"/>
      <c r="J15" s="66"/>
      <c r="K15" s="66"/>
      <c r="L15" s="66"/>
    </row>
    <row r="16" spans="2:17" ht="15" thickBot="1" x14ac:dyDescent="0.35">
      <c r="B16" s="172"/>
      <c r="C16" s="171" t="s">
        <v>168</v>
      </c>
      <c r="D16" s="29" t="s">
        <v>166</v>
      </c>
      <c r="E16" s="66"/>
      <c r="F16" s="66"/>
      <c r="G16" s="66"/>
      <c r="H16" s="66"/>
      <c r="I16" s="66"/>
      <c r="J16" s="66"/>
      <c r="K16" s="66"/>
      <c r="L16" s="66"/>
    </row>
    <row r="17" spans="2:12" ht="15" thickBot="1" x14ac:dyDescent="0.35">
      <c r="B17" s="173"/>
      <c r="C17" s="173"/>
      <c r="D17" s="29" t="s">
        <v>167</v>
      </c>
      <c r="E17" s="66"/>
      <c r="F17" s="66"/>
      <c r="G17" s="66"/>
      <c r="H17" s="66"/>
      <c r="I17" s="66"/>
      <c r="J17" s="66"/>
      <c r="K17" s="66"/>
      <c r="L17" s="66"/>
    </row>
    <row r="18" spans="2:12" ht="15" thickBot="1" x14ac:dyDescent="0.35">
      <c r="B18" s="171">
        <v>1000</v>
      </c>
      <c r="C18" s="171" t="s">
        <v>165</v>
      </c>
      <c r="D18" s="29" t="s">
        <v>166</v>
      </c>
      <c r="E18" s="66"/>
      <c r="F18" s="66"/>
      <c r="G18" s="66"/>
      <c r="H18" s="66"/>
      <c r="I18" s="66"/>
      <c r="J18" s="66"/>
      <c r="K18" s="66"/>
      <c r="L18" s="66"/>
    </row>
    <row r="19" spans="2:12" ht="15" thickBot="1" x14ac:dyDescent="0.35">
      <c r="B19" s="172"/>
      <c r="C19" s="173"/>
      <c r="D19" s="29" t="s">
        <v>167</v>
      </c>
      <c r="E19" s="66"/>
      <c r="F19" s="66"/>
      <c r="G19" s="66"/>
      <c r="H19" s="66"/>
      <c r="I19" s="66"/>
      <c r="J19" s="66"/>
      <c r="K19" s="66"/>
      <c r="L19" s="66"/>
    </row>
    <row r="20" spans="2:12" ht="15" thickBot="1" x14ac:dyDescent="0.35">
      <c r="B20" s="172"/>
      <c r="C20" s="171" t="s">
        <v>168</v>
      </c>
      <c r="D20" s="29" t="s">
        <v>166</v>
      </c>
      <c r="E20" s="66"/>
      <c r="F20" s="66"/>
      <c r="G20" s="66"/>
      <c r="H20" s="66"/>
      <c r="I20" s="66"/>
      <c r="J20" s="66"/>
      <c r="K20" s="66"/>
      <c r="L20" s="66"/>
    </row>
    <row r="21" spans="2:12" ht="15" thickBot="1" x14ac:dyDescent="0.35">
      <c r="B21" s="173"/>
      <c r="C21" s="173"/>
      <c r="D21" s="29" t="s">
        <v>167</v>
      </c>
      <c r="E21" s="66"/>
      <c r="F21" s="66"/>
      <c r="G21" s="66"/>
      <c r="H21" s="66"/>
      <c r="I21" s="66"/>
      <c r="J21" s="66"/>
      <c r="K21" s="66"/>
      <c r="L21" s="66"/>
    </row>
    <row r="22" spans="2:12" ht="15" thickBot="1" x14ac:dyDescent="0.35">
      <c r="B22" s="171">
        <v>1250</v>
      </c>
      <c r="C22" s="171" t="s">
        <v>165</v>
      </c>
      <c r="D22" s="29" t="s">
        <v>166</v>
      </c>
      <c r="E22" s="66"/>
      <c r="F22" s="66"/>
      <c r="G22" s="66"/>
      <c r="H22" s="66"/>
      <c r="I22" s="66"/>
      <c r="J22" s="66"/>
      <c r="K22" s="66"/>
      <c r="L22" s="66"/>
    </row>
    <row r="23" spans="2:12" ht="15" thickBot="1" x14ac:dyDescent="0.35">
      <c r="B23" s="172"/>
      <c r="C23" s="173"/>
      <c r="D23" s="29" t="s">
        <v>167</v>
      </c>
      <c r="E23" s="66"/>
      <c r="F23" s="66"/>
      <c r="G23" s="66"/>
      <c r="H23" s="66"/>
      <c r="I23" s="66"/>
      <c r="J23" s="66"/>
      <c r="K23" s="66"/>
      <c r="L23" s="66"/>
    </row>
    <row r="24" spans="2:12" ht="15" thickBot="1" x14ac:dyDescent="0.35">
      <c r="B24" s="172"/>
      <c r="C24" s="171" t="s">
        <v>168</v>
      </c>
      <c r="D24" s="29" t="s">
        <v>166</v>
      </c>
      <c r="E24" s="66"/>
      <c r="F24" s="66"/>
      <c r="G24" s="66"/>
      <c r="H24" s="66"/>
      <c r="I24" s="66"/>
      <c r="J24" s="66"/>
      <c r="K24" s="66"/>
      <c r="L24" s="66"/>
    </row>
    <row r="25" spans="2:12" ht="15" thickBot="1" x14ac:dyDescent="0.35">
      <c r="B25" s="173"/>
      <c r="C25" s="173"/>
      <c r="D25" s="29" t="s">
        <v>167</v>
      </c>
      <c r="E25" s="66"/>
      <c r="F25" s="66"/>
      <c r="G25" s="66"/>
      <c r="H25" s="66"/>
      <c r="I25" s="66"/>
      <c r="J25" s="66"/>
      <c r="K25" s="66"/>
      <c r="L25" s="66"/>
    </row>
    <row r="26" spans="2:12" x14ac:dyDescent="0.3">
      <c r="G26" s="65"/>
    </row>
  </sheetData>
  <mergeCells count="19">
    <mergeCell ref="B18:B21"/>
    <mergeCell ref="C18:C19"/>
    <mergeCell ref="C20:C21"/>
    <mergeCell ref="B22:B25"/>
    <mergeCell ref="C22:C23"/>
    <mergeCell ref="C24:C25"/>
    <mergeCell ref="B8:D8"/>
    <mergeCell ref="B10:B13"/>
    <mergeCell ref="C10:C11"/>
    <mergeCell ref="C12:C13"/>
    <mergeCell ref="B14:B17"/>
    <mergeCell ref="C14:C15"/>
    <mergeCell ref="C16:C17"/>
    <mergeCell ref="B5:L5"/>
    <mergeCell ref="B7:D7"/>
    <mergeCell ref="E7:F7"/>
    <mergeCell ref="G7:H7"/>
    <mergeCell ref="I7:J7"/>
    <mergeCell ref="K7:L7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25" workbookViewId="0">
      <selection activeCell="F25" sqref="F25"/>
    </sheetView>
  </sheetViews>
  <sheetFormatPr defaultRowHeight="14.4" outlineLevelRow="1" outlineLevelCol="1" x14ac:dyDescent="0.3"/>
  <cols>
    <col min="2" max="2" width="54.6640625" customWidth="1"/>
    <col min="3" max="4" width="14.109375" style="90" hidden="1" customWidth="1" outlineLevel="1"/>
    <col min="5" max="5" width="14.109375" style="90" customWidth="1" collapsed="1"/>
    <col min="6" max="6" width="14.109375" style="90" customWidth="1"/>
    <col min="7" max="7" width="14.109375" style="93" customWidth="1"/>
  </cols>
  <sheetData>
    <row r="1" spans="1:7" x14ac:dyDescent="0.3">
      <c r="G1" s="30" t="s">
        <v>169</v>
      </c>
    </row>
    <row r="2" spans="1:7" x14ac:dyDescent="0.3">
      <c r="G2" s="30" t="s">
        <v>170</v>
      </c>
    </row>
    <row r="3" spans="1:7" x14ac:dyDescent="0.3">
      <c r="G3" s="30" t="s">
        <v>171</v>
      </c>
    </row>
    <row r="6" spans="1:7" ht="18" x14ac:dyDescent="0.35">
      <c r="B6" s="144" t="s">
        <v>237</v>
      </c>
      <c r="C6" s="144"/>
      <c r="D6" s="144"/>
      <c r="E6" s="144"/>
      <c r="F6" s="144"/>
      <c r="G6" s="144"/>
    </row>
    <row r="7" spans="1:7" ht="18" x14ac:dyDescent="0.35">
      <c r="B7" s="168" t="s">
        <v>245</v>
      </c>
      <c r="C7" s="168"/>
      <c r="D7" s="168"/>
      <c r="E7" s="168"/>
      <c r="F7" s="168"/>
      <c r="G7" s="168"/>
    </row>
    <row r="8" spans="1:7" ht="14.4" customHeight="1" x14ac:dyDescent="0.3">
      <c r="B8" s="174" t="s">
        <v>172</v>
      </c>
      <c r="C8" s="175"/>
      <c r="D8" s="175"/>
      <c r="E8" s="175"/>
      <c r="F8" s="175"/>
      <c r="G8" s="176"/>
    </row>
    <row r="9" spans="1:7" ht="27.75" customHeight="1" x14ac:dyDescent="0.3">
      <c r="B9" s="177"/>
      <c r="C9" s="178"/>
      <c r="D9" s="178"/>
      <c r="E9" s="178"/>
      <c r="F9" s="178"/>
      <c r="G9" s="179"/>
    </row>
    <row r="10" spans="1:7" s="28" customFormat="1" ht="60.75" customHeight="1" x14ac:dyDescent="0.35">
      <c r="A10" s="180" t="s">
        <v>139</v>
      </c>
      <c r="B10" s="180"/>
      <c r="C10" s="180"/>
      <c r="D10" s="180"/>
      <c r="E10" s="180"/>
      <c r="F10" s="180"/>
      <c r="G10" s="180"/>
    </row>
    <row r="12" spans="1:7" ht="16.5" customHeight="1" x14ac:dyDescent="0.3">
      <c r="A12" s="181" t="s">
        <v>227</v>
      </c>
      <c r="B12" s="181" t="s">
        <v>98</v>
      </c>
      <c r="C12" s="183"/>
      <c r="D12" s="183"/>
      <c r="E12" s="183"/>
      <c r="F12" s="183"/>
      <c r="G12" s="184"/>
    </row>
    <row r="13" spans="1:7" ht="41.4" customHeight="1" x14ac:dyDescent="0.3">
      <c r="A13" s="182"/>
      <c r="B13" s="182"/>
      <c r="C13" s="126" t="s">
        <v>235</v>
      </c>
      <c r="D13" s="130" t="s">
        <v>241</v>
      </c>
      <c r="E13" s="107" t="s">
        <v>244</v>
      </c>
      <c r="F13" s="130" t="s">
        <v>251</v>
      </c>
      <c r="G13" s="89" t="s">
        <v>64</v>
      </c>
    </row>
    <row r="14" spans="1:7" x14ac:dyDescent="0.3">
      <c r="A14" s="60">
        <v>1</v>
      </c>
      <c r="B14" s="60">
        <v>2</v>
      </c>
      <c r="C14" s="91">
        <v>4</v>
      </c>
      <c r="D14" s="91">
        <v>4</v>
      </c>
      <c r="E14" s="91">
        <v>4</v>
      </c>
      <c r="F14" s="91">
        <v>4</v>
      </c>
      <c r="G14" s="63">
        <v>5</v>
      </c>
    </row>
    <row r="15" spans="1:7" ht="27.6" x14ac:dyDescent="0.3">
      <c r="A15" s="61">
        <v>1</v>
      </c>
      <c r="B15" s="24" t="s">
        <v>228</v>
      </c>
      <c r="C15" s="91">
        <v>0.24135000000000001</v>
      </c>
      <c r="D15" s="91">
        <v>5.1294000000000004</v>
      </c>
      <c r="E15" s="127">
        <v>2.8262</v>
      </c>
      <c r="F15" s="127">
        <v>2.9851999999999999</v>
      </c>
      <c r="G15" s="92">
        <f>F15/E15</f>
        <v>1.0562592880900148</v>
      </c>
    </row>
    <row r="16" spans="1:7" outlineLevel="1" x14ac:dyDescent="0.3">
      <c r="A16" s="62" t="s">
        <v>81</v>
      </c>
      <c r="B16" s="63" t="s">
        <v>126</v>
      </c>
      <c r="C16" s="91"/>
      <c r="D16" s="91"/>
      <c r="E16" s="91"/>
      <c r="F16" s="91"/>
      <c r="G16" s="92" t="e">
        <f t="shared" ref="G16:G36" si="0">F16/E16</f>
        <v>#DIV/0!</v>
      </c>
    </row>
    <row r="17" spans="1:7" outlineLevel="1" x14ac:dyDescent="0.3">
      <c r="A17" s="62" t="s">
        <v>82</v>
      </c>
      <c r="B17" s="63" t="s">
        <v>127</v>
      </c>
      <c r="C17" s="91"/>
      <c r="D17" s="91"/>
      <c r="E17" s="91"/>
      <c r="F17" s="91"/>
      <c r="G17" s="92" t="e">
        <f t="shared" si="0"/>
        <v>#DIV/0!</v>
      </c>
    </row>
    <row r="18" spans="1:7" outlineLevel="1" x14ac:dyDescent="0.3">
      <c r="A18" s="62" t="s">
        <v>83</v>
      </c>
      <c r="B18" s="63" t="s">
        <v>128</v>
      </c>
      <c r="C18" s="91"/>
      <c r="D18" s="91"/>
      <c r="E18" s="127">
        <v>2.1915</v>
      </c>
      <c r="F18" s="127">
        <v>1.9901899999999999</v>
      </c>
      <c r="G18" s="92">
        <f t="shared" si="0"/>
        <v>0.9081405430070727</v>
      </c>
    </row>
    <row r="19" spans="1:7" outlineLevel="1" x14ac:dyDescent="0.3">
      <c r="A19" s="62" t="s">
        <v>84</v>
      </c>
      <c r="B19" s="63" t="s">
        <v>129</v>
      </c>
      <c r="C19" s="91">
        <v>0.24135000000000001</v>
      </c>
      <c r="D19" s="91">
        <v>5.1294000000000004</v>
      </c>
      <c r="E19" s="91">
        <v>2.8681899999999998</v>
      </c>
      <c r="F19" s="91">
        <v>3.04114</v>
      </c>
      <c r="G19" s="92">
        <f t="shared" si="0"/>
        <v>1.0602993525533526</v>
      </c>
    </row>
    <row r="20" spans="1:7" ht="27.6" x14ac:dyDescent="0.3">
      <c r="A20" s="61">
        <v>2</v>
      </c>
      <c r="B20" s="24" t="s">
        <v>229</v>
      </c>
      <c r="C20" s="91">
        <v>0.21848999999999999</v>
      </c>
      <c r="D20" s="91">
        <v>1.41259</v>
      </c>
      <c r="E20" s="91">
        <v>1.0841799999999999</v>
      </c>
      <c r="F20" s="91">
        <v>0.96040999999999999</v>
      </c>
      <c r="G20" s="92">
        <f t="shared" si="0"/>
        <v>0.88583998966961208</v>
      </c>
    </row>
    <row r="21" spans="1:7" outlineLevel="1" x14ac:dyDescent="0.3">
      <c r="A21" s="62" t="s">
        <v>45</v>
      </c>
      <c r="B21" s="63" t="s">
        <v>126</v>
      </c>
      <c r="C21" s="91"/>
      <c r="D21" s="91"/>
      <c r="E21" s="91"/>
      <c r="F21" s="91"/>
      <c r="G21" s="92" t="e">
        <f t="shared" si="0"/>
        <v>#DIV/0!</v>
      </c>
    </row>
    <row r="22" spans="1:7" outlineLevel="1" x14ac:dyDescent="0.3">
      <c r="A22" s="62" t="s">
        <v>46</v>
      </c>
      <c r="B22" s="63" t="s">
        <v>127</v>
      </c>
      <c r="C22" s="91"/>
      <c r="D22" s="91"/>
      <c r="E22" s="91"/>
      <c r="F22" s="91"/>
      <c r="G22" s="92" t="e">
        <f t="shared" si="0"/>
        <v>#DIV/0!</v>
      </c>
    </row>
    <row r="23" spans="1:7" outlineLevel="1" x14ac:dyDescent="0.3">
      <c r="A23" s="62" t="s">
        <v>89</v>
      </c>
      <c r="B23" s="63" t="s">
        <v>128</v>
      </c>
      <c r="C23" s="91"/>
      <c r="D23" s="91"/>
      <c r="E23" s="91">
        <v>0.91857999999999995</v>
      </c>
      <c r="F23" s="91">
        <v>0.86753000000000002</v>
      </c>
      <c r="G23" s="92">
        <f t="shared" si="0"/>
        <v>0.94442509090117366</v>
      </c>
    </row>
    <row r="24" spans="1:7" outlineLevel="1" x14ac:dyDescent="0.3">
      <c r="A24" s="62" t="s">
        <v>91</v>
      </c>
      <c r="B24" s="63" t="s">
        <v>129</v>
      </c>
      <c r="C24" s="91">
        <v>0.21848999999999999</v>
      </c>
      <c r="D24" s="91">
        <v>1.41259</v>
      </c>
      <c r="E24" s="91">
        <v>1.0951299999999999</v>
      </c>
      <c r="F24" s="91">
        <v>0.96609</v>
      </c>
      <c r="G24" s="92">
        <f t="shared" si="0"/>
        <v>0.88216924018153098</v>
      </c>
    </row>
    <row r="25" spans="1:7" ht="69" x14ac:dyDescent="0.3">
      <c r="A25" s="61">
        <v>3</v>
      </c>
      <c r="B25" s="24" t="s">
        <v>130</v>
      </c>
      <c r="C25" s="91">
        <v>1.9549399999999999</v>
      </c>
      <c r="D25" s="127">
        <v>2.4334948539015415</v>
      </c>
      <c r="E25" s="127">
        <v>6.5076200000000002</v>
      </c>
      <c r="F25" s="127">
        <v>4.7675099999999997</v>
      </c>
      <c r="G25" s="92">
        <f t="shared" si="0"/>
        <v>0.73260423933788388</v>
      </c>
    </row>
    <row r="26" spans="1:7" outlineLevel="1" x14ac:dyDescent="0.3">
      <c r="A26" s="62" t="s">
        <v>93</v>
      </c>
      <c r="B26" s="63" t="s">
        <v>126</v>
      </c>
      <c r="C26" s="91"/>
      <c r="D26" s="127"/>
      <c r="E26" s="127"/>
      <c r="F26" s="127"/>
      <c r="G26" s="92" t="e">
        <f t="shared" si="0"/>
        <v>#DIV/0!</v>
      </c>
    </row>
    <row r="27" spans="1:7" outlineLevel="1" x14ac:dyDescent="0.3">
      <c r="A27" s="62" t="s">
        <v>94</v>
      </c>
      <c r="B27" s="63" t="s">
        <v>127</v>
      </c>
      <c r="C27" s="91"/>
      <c r="D27" s="127"/>
      <c r="E27" s="127"/>
      <c r="F27" s="127"/>
      <c r="G27" s="92" t="e">
        <f t="shared" si="0"/>
        <v>#DIV/0!</v>
      </c>
    </row>
    <row r="28" spans="1:7" outlineLevel="1" x14ac:dyDescent="0.3">
      <c r="A28" s="62" t="s">
        <v>95</v>
      </c>
      <c r="B28" s="63" t="s">
        <v>128</v>
      </c>
      <c r="C28" s="91"/>
      <c r="D28" s="127"/>
      <c r="E28" s="127">
        <v>3.77658</v>
      </c>
      <c r="F28" s="127">
        <v>4.3142899999999997</v>
      </c>
      <c r="G28" s="92">
        <f t="shared" si="0"/>
        <v>1.1423801428805955</v>
      </c>
    </row>
    <row r="29" spans="1:7" outlineLevel="1" x14ac:dyDescent="0.3">
      <c r="A29" s="62" t="s">
        <v>96</v>
      </c>
      <c r="B29" s="63" t="s">
        <v>129</v>
      </c>
      <c r="C29" s="91">
        <v>1.9549399999999999</v>
      </c>
      <c r="D29" s="127">
        <v>2.4334948539015415</v>
      </c>
      <c r="E29" s="127">
        <v>6.6882999999999999</v>
      </c>
      <c r="F29" s="127">
        <v>4.7292360000000002</v>
      </c>
      <c r="G29" s="92">
        <f t="shared" si="0"/>
        <v>0.70709089006174963</v>
      </c>
    </row>
    <row r="30" spans="1:7" ht="69" x14ac:dyDescent="0.3">
      <c r="A30" s="64">
        <v>4</v>
      </c>
      <c r="B30" s="24" t="s">
        <v>131</v>
      </c>
      <c r="C30" s="91">
        <v>0.49658999999999998</v>
      </c>
      <c r="D30" s="127">
        <v>0.52067983924983252</v>
      </c>
      <c r="E30" s="127">
        <v>1.2291000000000001</v>
      </c>
      <c r="F30" s="127">
        <v>0.99195</v>
      </c>
      <c r="G30" s="92">
        <f t="shared" si="0"/>
        <v>0.8070539419087136</v>
      </c>
    </row>
    <row r="31" spans="1:7" outlineLevel="1" x14ac:dyDescent="0.3">
      <c r="A31" s="62" t="s">
        <v>135</v>
      </c>
      <c r="B31" s="63" t="s">
        <v>126</v>
      </c>
      <c r="C31" s="91"/>
      <c r="D31" s="127"/>
      <c r="E31" s="127"/>
      <c r="F31" s="127"/>
      <c r="G31" s="92" t="e">
        <f t="shared" si="0"/>
        <v>#DIV/0!</v>
      </c>
    </row>
    <row r="32" spans="1:7" outlineLevel="1" x14ac:dyDescent="0.3">
      <c r="A32" s="62" t="s">
        <v>136</v>
      </c>
      <c r="B32" s="63" t="s">
        <v>127</v>
      </c>
      <c r="C32" s="91"/>
      <c r="D32" s="127"/>
      <c r="E32" s="127"/>
      <c r="F32" s="127"/>
      <c r="G32" s="92" t="e">
        <f t="shared" si="0"/>
        <v>#DIV/0!</v>
      </c>
    </row>
    <row r="33" spans="1:7" outlineLevel="1" x14ac:dyDescent="0.3">
      <c r="A33" s="62" t="s">
        <v>137</v>
      </c>
      <c r="B33" s="63" t="s">
        <v>128</v>
      </c>
      <c r="C33" s="91"/>
      <c r="D33" s="127"/>
      <c r="E33" s="127">
        <v>0.73275999999999997</v>
      </c>
      <c r="F33" s="127">
        <v>1.0045500000000001</v>
      </c>
      <c r="G33" s="92">
        <f t="shared" si="0"/>
        <v>1.3709127135760688</v>
      </c>
    </row>
    <row r="34" spans="1:7" outlineLevel="1" x14ac:dyDescent="0.3">
      <c r="A34" s="62" t="s">
        <v>138</v>
      </c>
      <c r="B34" s="63" t="s">
        <v>129</v>
      </c>
      <c r="C34" s="91">
        <v>0.49658999999999998</v>
      </c>
      <c r="D34" s="127">
        <v>0.52067983924983252</v>
      </c>
      <c r="E34" s="127">
        <v>1.26193</v>
      </c>
      <c r="F34" s="127">
        <v>0.99021999999999999</v>
      </c>
      <c r="G34" s="92">
        <f t="shared" si="0"/>
        <v>0.78468694777047854</v>
      </c>
    </row>
    <row r="35" spans="1:7" ht="41.4" x14ac:dyDescent="0.3">
      <c r="A35" s="61">
        <v>5</v>
      </c>
      <c r="B35" s="24" t="s">
        <v>132</v>
      </c>
      <c r="C35" s="91">
        <v>0</v>
      </c>
      <c r="D35" s="128">
        <v>0</v>
      </c>
      <c r="E35" s="128">
        <v>0</v>
      </c>
      <c r="F35" s="128">
        <v>0</v>
      </c>
      <c r="G35" s="92" t="e">
        <f t="shared" si="0"/>
        <v>#DIV/0!</v>
      </c>
    </row>
    <row r="36" spans="1:7" ht="55.2" x14ac:dyDescent="0.3">
      <c r="A36" s="62" t="s">
        <v>134</v>
      </c>
      <c r="B36" s="24" t="s">
        <v>133</v>
      </c>
      <c r="C36" s="91">
        <v>0</v>
      </c>
      <c r="D36" s="91">
        <v>0</v>
      </c>
      <c r="E36" s="91">
        <v>0</v>
      </c>
      <c r="F36" s="91">
        <v>0</v>
      </c>
      <c r="G36" s="92" t="e">
        <f t="shared" si="0"/>
        <v>#DIV/0!</v>
      </c>
    </row>
    <row r="38" spans="1:7" x14ac:dyDescent="0.3">
      <c r="B38" t="s">
        <v>217</v>
      </c>
    </row>
  </sheetData>
  <mergeCells count="7">
    <mergeCell ref="B6:G6"/>
    <mergeCell ref="B7:G7"/>
    <mergeCell ref="B8:G9"/>
    <mergeCell ref="A10:G10"/>
    <mergeCell ref="A12:A13"/>
    <mergeCell ref="B12:B13"/>
    <mergeCell ref="C12:G12"/>
  </mergeCells>
  <pageMargins left="0.70866141732283472" right="0" top="0.74803149606299213" bottom="0.74803149606299213" header="0.31496062992125984" footer="0.31496062992125984"/>
  <pageSetup paperSize="9" scale="85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0"/>
  <sheetViews>
    <sheetView topLeftCell="A13" workbookViewId="0">
      <selection activeCell="B15" sqref="B14:B15"/>
    </sheetView>
  </sheetViews>
  <sheetFormatPr defaultRowHeight="14.4" x14ac:dyDescent="0.3"/>
  <cols>
    <col min="2" max="2" width="17.6640625" customWidth="1"/>
    <col min="19" max="19" width="36.33203125" customWidth="1"/>
    <col min="20" max="20" width="26.88671875" customWidth="1"/>
  </cols>
  <sheetData>
    <row r="2" spans="1:20" x14ac:dyDescent="0.3">
      <c r="T2" s="30" t="s">
        <v>169</v>
      </c>
    </row>
    <row r="3" spans="1:20" x14ac:dyDescent="0.3">
      <c r="T3" s="30" t="s">
        <v>170</v>
      </c>
    </row>
    <row r="4" spans="1:20" x14ac:dyDescent="0.3">
      <c r="T4" s="30" t="s">
        <v>171</v>
      </c>
    </row>
    <row r="6" spans="1:20" ht="18" x14ac:dyDescent="0.35">
      <c r="B6" s="145" t="s">
        <v>154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</row>
    <row r="7" spans="1:20" ht="15" thickBot="1" x14ac:dyDescent="0.35"/>
    <row r="8" spans="1:20" ht="83.25" customHeight="1" x14ac:dyDescent="0.3">
      <c r="A8" s="141" t="s">
        <v>0</v>
      </c>
      <c r="B8" s="141" t="s">
        <v>140</v>
      </c>
      <c r="C8" s="186" t="s">
        <v>141</v>
      </c>
      <c r="D8" s="187"/>
      <c r="E8" s="187"/>
      <c r="F8" s="188"/>
      <c r="G8" s="186" t="s">
        <v>142</v>
      </c>
      <c r="H8" s="187"/>
      <c r="I8" s="187"/>
      <c r="J8" s="188"/>
      <c r="K8" s="186" t="s">
        <v>143</v>
      </c>
      <c r="L8" s="187"/>
      <c r="M8" s="187"/>
      <c r="N8" s="188"/>
      <c r="O8" s="186" t="s">
        <v>144</v>
      </c>
      <c r="P8" s="187"/>
      <c r="Q8" s="187"/>
      <c r="R8" s="188"/>
      <c r="S8" s="141" t="s">
        <v>145</v>
      </c>
      <c r="T8" s="141" t="s">
        <v>146</v>
      </c>
    </row>
    <row r="9" spans="1:20" ht="69" customHeight="1" thickBot="1" x14ac:dyDescent="0.35">
      <c r="A9" s="148"/>
      <c r="B9" s="148"/>
      <c r="C9" s="189"/>
      <c r="D9" s="190"/>
      <c r="E9" s="190"/>
      <c r="F9" s="191"/>
      <c r="G9" s="189"/>
      <c r="H9" s="190"/>
      <c r="I9" s="190"/>
      <c r="J9" s="191"/>
      <c r="K9" s="189"/>
      <c r="L9" s="190"/>
      <c r="M9" s="190"/>
      <c r="N9" s="191"/>
      <c r="O9" s="189"/>
      <c r="P9" s="190"/>
      <c r="Q9" s="190"/>
      <c r="R9" s="191"/>
      <c r="S9" s="148"/>
      <c r="T9" s="148"/>
    </row>
    <row r="10" spans="1:20" ht="15" thickBot="1" x14ac:dyDescent="0.35">
      <c r="A10" s="142"/>
      <c r="B10" s="142"/>
      <c r="C10" s="1" t="s">
        <v>147</v>
      </c>
      <c r="D10" s="1" t="s">
        <v>148</v>
      </c>
      <c r="E10" s="1" t="s">
        <v>149</v>
      </c>
      <c r="F10" s="1" t="s">
        <v>150</v>
      </c>
      <c r="G10" s="1" t="s">
        <v>147</v>
      </c>
      <c r="H10" s="1" t="s">
        <v>148</v>
      </c>
      <c r="I10" s="1" t="s">
        <v>149</v>
      </c>
      <c r="J10" s="1" t="s">
        <v>150</v>
      </c>
      <c r="K10" s="1" t="s">
        <v>147</v>
      </c>
      <c r="L10" s="1" t="s">
        <v>148</v>
      </c>
      <c r="M10" s="1" t="s">
        <v>149</v>
      </c>
      <c r="N10" s="1" t="s">
        <v>150</v>
      </c>
      <c r="O10" s="1" t="s">
        <v>147</v>
      </c>
      <c r="P10" s="1" t="s">
        <v>148</v>
      </c>
      <c r="Q10" s="1" t="s">
        <v>149</v>
      </c>
      <c r="R10" s="1" t="s">
        <v>150</v>
      </c>
      <c r="S10" s="142"/>
      <c r="T10" s="142"/>
    </row>
    <row r="11" spans="1:20" ht="15" thickBot="1" x14ac:dyDescent="0.35">
      <c r="A11" s="2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  <c r="L11" s="1">
        <v>12</v>
      </c>
      <c r="M11" s="1">
        <v>13</v>
      </c>
      <c r="N11" s="1">
        <v>14</v>
      </c>
      <c r="O11" s="1">
        <v>15</v>
      </c>
      <c r="P11" s="1">
        <v>16</v>
      </c>
      <c r="Q11" s="1">
        <v>17</v>
      </c>
      <c r="R11" s="1">
        <v>18</v>
      </c>
      <c r="S11" s="1">
        <v>19</v>
      </c>
      <c r="T11" s="1">
        <v>20</v>
      </c>
    </row>
    <row r="12" spans="1:20" ht="28.2" thickBot="1" x14ac:dyDescent="0.35">
      <c r="A12" s="2">
        <v>1</v>
      </c>
      <c r="B12" s="15" t="s">
        <v>207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15" thickBot="1" x14ac:dyDescent="0.35">
      <c r="A13" s="2">
        <v>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15" thickBot="1" x14ac:dyDescent="0.35">
      <c r="A14" s="2" t="s">
        <v>151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15" thickBot="1" x14ac:dyDescent="0.35">
      <c r="A15" s="20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28.2" thickBot="1" x14ac:dyDescent="0.35">
      <c r="A16" s="2" t="s">
        <v>152</v>
      </c>
      <c r="B16" s="15" t="s">
        <v>153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9" spans="2:19" x14ac:dyDescent="0.3">
      <c r="B19" s="185" t="s">
        <v>155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</row>
    <row r="20" spans="2:19" x14ac:dyDescent="0.3">
      <c r="B20" s="3" t="s">
        <v>156</v>
      </c>
    </row>
  </sheetData>
  <mergeCells count="10">
    <mergeCell ref="S8:S10"/>
    <mergeCell ref="T8:T10"/>
    <mergeCell ref="B6:T6"/>
    <mergeCell ref="B19:S19"/>
    <mergeCell ref="A8:A10"/>
    <mergeCell ref="B8:B10"/>
    <mergeCell ref="C8:F9"/>
    <mergeCell ref="G8:J9"/>
    <mergeCell ref="K8:N9"/>
    <mergeCell ref="O8:R9"/>
  </mergeCells>
  <pageMargins left="0" right="0" top="0.74803149606299213" bottom="0" header="0.31496062992125984" footer="0.31496062992125984"/>
  <pageSetup paperSize="9" scale="60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9"/>
  <sheetViews>
    <sheetView topLeftCell="A8" workbookViewId="0">
      <selection activeCell="H23" sqref="H23"/>
    </sheetView>
  </sheetViews>
  <sheetFormatPr defaultRowHeight="14.4" outlineLevelRow="1" outlineLevelCol="1" x14ac:dyDescent="0.3"/>
  <cols>
    <col min="1" max="1" width="6.44140625" customWidth="1"/>
    <col min="2" max="2" width="47.77734375" customWidth="1"/>
    <col min="3" max="3" width="10.21875" customWidth="1"/>
    <col min="4" max="4" width="10.21875" hidden="1" customWidth="1" outlineLevel="1"/>
    <col min="5" max="5" width="9.88671875" customWidth="1" collapsed="1"/>
    <col min="6" max="6" width="10" customWidth="1"/>
    <col min="7" max="8" width="10.21875" customWidth="1"/>
    <col min="9" max="9" width="10.21875" hidden="1" customWidth="1" outlineLevel="1"/>
    <col min="10" max="10" width="10.6640625" customWidth="1" collapsed="1"/>
    <col min="11" max="11" width="10.33203125" customWidth="1"/>
    <col min="12" max="13" width="11.6640625" customWidth="1"/>
    <col min="14" max="14" width="8.88671875" customWidth="1"/>
    <col min="15" max="15" width="10.33203125" customWidth="1"/>
    <col min="16" max="17" width="8.88671875" customWidth="1"/>
    <col min="18" max="18" width="11.109375" customWidth="1"/>
    <col min="19" max="19" width="11.5546875" customWidth="1"/>
  </cols>
  <sheetData>
    <row r="1" spans="1:16" ht="21" x14ac:dyDescent="0.4">
      <c r="B1" s="147" t="s">
        <v>236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6" ht="21" x14ac:dyDescent="0.4">
      <c r="B2" s="147" t="s">
        <v>250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4" spans="1:16" ht="21" x14ac:dyDescent="0.4">
      <c r="B4" s="156" t="s">
        <v>230</v>
      </c>
      <c r="C4" s="157"/>
      <c r="D4" s="157"/>
      <c r="E4" s="157"/>
      <c r="F4" s="157"/>
      <c r="G4" s="157"/>
      <c r="H4" s="157"/>
      <c r="I4" s="157"/>
      <c r="J4" s="157"/>
      <c r="K4" s="157"/>
      <c r="L4" s="158"/>
    </row>
    <row r="5" spans="1:16" ht="12" customHeight="1" thickBot="1" x14ac:dyDescent="0.45">
      <c r="B5" s="32"/>
      <c r="C5" s="67"/>
      <c r="D5" s="131"/>
      <c r="E5" s="94"/>
      <c r="F5" s="94"/>
      <c r="G5" s="94"/>
      <c r="H5" s="94"/>
      <c r="I5" s="131"/>
    </row>
    <row r="6" spans="1:16" ht="19.2" customHeight="1" x14ac:dyDescent="0.3">
      <c r="A6" s="181" t="s">
        <v>201</v>
      </c>
      <c r="B6" s="181" t="s">
        <v>202</v>
      </c>
      <c r="C6" s="193" t="s">
        <v>32</v>
      </c>
      <c r="D6" s="195" t="s">
        <v>249</v>
      </c>
      <c r="E6" s="195"/>
      <c r="F6" s="195"/>
      <c r="G6" s="195"/>
      <c r="H6" s="195"/>
      <c r="I6" s="199" t="s">
        <v>243</v>
      </c>
      <c r="J6" s="200"/>
      <c r="K6" s="200"/>
      <c r="L6" s="200"/>
      <c r="M6" s="201"/>
    </row>
    <row r="7" spans="1:16" ht="27" customHeight="1" thickBot="1" x14ac:dyDescent="0.35">
      <c r="A7" s="192"/>
      <c r="B7" s="192"/>
      <c r="C7" s="194"/>
      <c r="D7" s="154" t="s">
        <v>200</v>
      </c>
      <c r="E7" s="196"/>
      <c r="F7" s="196"/>
      <c r="G7" s="196"/>
      <c r="H7" s="197"/>
      <c r="I7" s="198" t="s">
        <v>200</v>
      </c>
      <c r="J7" s="183"/>
      <c r="K7" s="183"/>
      <c r="L7" s="183"/>
      <c r="M7" s="184"/>
    </row>
    <row r="8" spans="1:16" ht="50.4" customHeight="1" x14ac:dyDescent="0.3">
      <c r="A8" s="182"/>
      <c r="B8" s="182"/>
      <c r="C8" s="22"/>
      <c r="D8" s="133" t="s">
        <v>246</v>
      </c>
      <c r="E8" s="88" t="s">
        <v>197</v>
      </c>
      <c r="F8" s="88" t="s">
        <v>198</v>
      </c>
      <c r="G8" s="88" t="s">
        <v>205</v>
      </c>
      <c r="H8" s="88" t="s">
        <v>199</v>
      </c>
      <c r="I8" s="133" t="s">
        <v>246</v>
      </c>
      <c r="J8" s="88" t="s">
        <v>197</v>
      </c>
      <c r="K8" s="88" t="s">
        <v>198</v>
      </c>
      <c r="L8" s="88" t="s">
        <v>205</v>
      </c>
      <c r="M8" s="88" t="s">
        <v>199</v>
      </c>
    </row>
    <row r="9" spans="1:16" x14ac:dyDescent="0.3">
      <c r="A9" s="33">
        <v>1</v>
      </c>
      <c r="B9" s="33">
        <v>2</v>
      </c>
      <c r="C9" s="68">
        <v>3</v>
      </c>
      <c r="D9" s="132"/>
      <c r="E9" s="95">
        <v>4</v>
      </c>
      <c r="F9" s="95">
        <v>5</v>
      </c>
      <c r="G9" s="95">
        <v>6</v>
      </c>
      <c r="H9" s="95">
        <v>7</v>
      </c>
      <c r="I9" s="132"/>
      <c r="J9" s="129">
        <v>4</v>
      </c>
      <c r="K9" s="129">
        <v>5</v>
      </c>
      <c r="L9" s="129">
        <v>6</v>
      </c>
      <c r="M9" s="129">
        <v>7</v>
      </c>
    </row>
    <row r="10" spans="1:16" ht="16.8" customHeight="1" outlineLevel="1" x14ac:dyDescent="0.3">
      <c r="A10" s="56">
        <v>1</v>
      </c>
      <c r="B10" s="57" t="s">
        <v>175</v>
      </c>
      <c r="C10" s="56" t="s">
        <v>225</v>
      </c>
      <c r="D10" s="57">
        <f>SUM(D11:D12)</f>
        <v>25201</v>
      </c>
      <c r="E10" s="56"/>
      <c r="F10" s="56"/>
      <c r="G10" s="87">
        <v>1540</v>
      </c>
      <c r="H10" s="87">
        <f>SUM(H11:H12)</f>
        <v>23661</v>
      </c>
      <c r="I10" s="87">
        <f>SUM(I11:I12)</f>
        <v>24544</v>
      </c>
      <c r="J10" s="56"/>
      <c r="K10" s="56"/>
      <c r="L10" s="87">
        <f>SUM(L11:L12)</f>
        <v>1523</v>
      </c>
      <c r="M10" s="87">
        <f>SUM(M11:M12)</f>
        <v>23021</v>
      </c>
      <c r="N10">
        <f>G10-L10</f>
        <v>17</v>
      </c>
      <c r="O10">
        <f>H10-M10</f>
        <v>640</v>
      </c>
      <c r="P10">
        <f>N10+O10</f>
        <v>657</v>
      </c>
    </row>
    <row r="11" spans="1:16" outlineLevel="1" x14ac:dyDescent="0.3">
      <c r="A11" s="23" t="s">
        <v>81</v>
      </c>
      <c r="B11" s="34" t="s">
        <v>173</v>
      </c>
      <c r="C11" s="85"/>
      <c r="D11" s="22">
        <f>SUM(E11:H11)</f>
        <v>16270</v>
      </c>
      <c r="E11" s="95"/>
      <c r="F11" s="95"/>
      <c r="G11" s="63">
        <v>8</v>
      </c>
      <c r="H11" s="63">
        <v>16262</v>
      </c>
      <c r="I11" s="63">
        <f>SUM(J11:M11)</f>
        <v>15732</v>
      </c>
      <c r="J11" s="129"/>
      <c r="K11" s="129"/>
      <c r="L11" s="63">
        <v>0</v>
      </c>
      <c r="M11" s="63">
        <v>15732</v>
      </c>
      <c r="N11">
        <f t="shared" ref="N11:N16" si="0">G11-L11</f>
        <v>8</v>
      </c>
      <c r="O11">
        <f t="shared" ref="O11:O16" si="1">H11-M11</f>
        <v>530</v>
      </c>
      <c r="P11">
        <f t="shared" ref="P11:P16" si="2">N11+O11</f>
        <v>538</v>
      </c>
    </row>
    <row r="12" spans="1:16" outlineLevel="1" x14ac:dyDescent="0.3">
      <c r="A12" s="23" t="s">
        <v>82</v>
      </c>
      <c r="B12" s="34" t="s">
        <v>174</v>
      </c>
      <c r="C12" s="85"/>
      <c r="D12" s="22">
        <f>SUM(E12:H12)</f>
        <v>8931</v>
      </c>
      <c r="E12" s="95"/>
      <c r="F12" s="95"/>
      <c r="G12" s="63">
        <v>1532</v>
      </c>
      <c r="H12" s="63">
        <v>7399</v>
      </c>
      <c r="I12" s="63">
        <f>SUM(J12:M12)</f>
        <v>8812</v>
      </c>
      <c r="J12" s="129"/>
      <c r="K12" s="129"/>
      <c r="L12" s="63">
        <v>1523</v>
      </c>
      <c r="M12" s="63">
        <v>7289</v>
      </c>
      <c r="N12">
        <f t="shared" si="0"/>
        <v>9</v>
      </c>
      <c r="O12">
        <f t="shared" si="1"/>
        <v>110</v>
      </c>
      <c r="P12">
        <f t="shared" si="2"/>
        <v>119</v>
      </c>
    </row>
    <row r="13" spans="1:16" outlineLevel="1" x14ac:dyDescent="0.3">
      <c r="A13" s="56">
        <v>2</v>
      </c>
      <c r="B13" s="58" t="s">
        <v>176</v>
      </c>
      <c r="C13" s="56" t="s">
        <v>225</v>
      </c>
      <c r="D13" s="57">
        <f>SUM(E13:H13)</f>
        <v>26697</v>
      </c>
      <c r="E13" s="56"/>
      <c r="F13" s="56"/>
      <c r="G13" s="87">
        <v>1540</v>
      </c>
      <c r="H13" s="87">
        <f>1496+23661</f>
        <v>25157</v>
      </c>
      <c r="I13" s="87"/>
      <c r="J13" s="56"/>
      <c r="K13" s="56"/>
      <c r="L13" s="87">
        <v>1523</v>
      </c>
      <c r="M13" s="87">
        <v>23021</v>
      </c>
      <c r="N13">
        <f t="shared" si="0"/>
        <v>17</v>
      </c>
      <c r="O13">
        <f t="shared" si="1"/>
        <v>2136</v>
      </c>
      <c r="P13">
        <f t="shared" si="2"/>
        <v>2153</v>
      </c>
    </row>
    <row r="14" spans="1:16" ht="27.6" outlineLevel="1" x14ac:dyDescent="0.3">
      <c r="A14" s="23" t="s">
        <v>45</v>
      </c>
      <c r="B14" s="24" t="s">
        <v>177</v>
      </c>
      <c r="C14" s="85"/>
      <c r="D14" s="22">
        <f>SUM(E14:H14)</f>
        <v>24211</v>
      </c>
      <c r="E14" s="95"/>
      <c r="F14" s="95"/>
      <c r="G14" s="22">
        <f>G15+G16</f>
        <v>1539</v>
      </c>
      <c r="H14" s="22">
        <f>H15+H16</f>
        <v>22672</v>
      </c>
      <c r="I14" s="22">
        <f>SUM(J14:M14)</f>
        <v>22077</v>
      </c>
      <c r="J14" s="129"/>
      <c r="K14" s="129"/>
      <c r="L14" s="22">
        <v>1522</v>
      </c>
      <c r="M14" s="22">
        <v>20555</v>
      </c>
      <c r="N14">
        <f t="shared" si="0"/>
        <v>17</v>
      </c>
      <c r="O14">
        <f t="shared" si="1"/>
        <v>2117</v>
      </c>
      <c r="P14">
        <f t="shared" si="2"/>
        <v>2134</v>
      </c>
    </row>
    <row r="15" spans="1:16" outlineLevel="1" x14ac:dyDescent="0.3">
      <c r="A15" s="25" t="s">
        <v>87</v>
      </c>
      <c r="B15" s="34" t="s">
        <v>178</v>
      </c>
      <c r="C15" s="34"/>
      <c r="D15" s="22">
        <f>SUM(E15:H15)</f>
        <v>16230</v>
      </c>
      <c r="E15" s="34"/>
      <c r="F15" s="34"/>
      <c r="G15" s="22">
        <v>8</v>
      </c>
      <c r="H15" s="22">
        <v>16222</v>
      </c>
      <c r="I15" s="22">
        <f>SUM(J15:M15)</f>
        <v>15709</v>
      </c>
      <c r="J15" s="34"/>
      <c r="K15" s="34"/>
      <c r="L15" s="22"/>
      <c r="M15" s="22">
        <v>15709</v>
      </c>
      <c r="N15">
        <f t="shared" si="0"/>
        <v>8</v>
      </c>
      <c r="O15">
        <f t="shared" si="1"/>
        <v>513</v>
      </c>
      <c r="P15">
        <f t="shared" si="2"/>
        <v>521</v>
      </c>
    </row>
    <row r="16" spans="1:16" outlineLevel="1" x14ac:dyDescent="0.3">
      <c r="A16" s="25" t="s">
        <v>88</v>
      </c>
      <c r="B16" s="34" t="s">
        <v>179</v>
      </c>
      <c r="C16" s="34"/>
      <c r="D16" s="22">
        <f t="shared" ref="D16:D18" si="3">SUM(E16:H16)</f>
        <v>7981</v>
      </c>
      <c r="E16" s="34"/>
      <c r="F16" s="34"/>
      <c r="G16" s="22">
        <v>1531</v>
      </c>
      <c r="H16" s="22">
        <f>1496+4954</f>
        <v>6450</v>
      </c>
      <c r="I16" s="22">
        <f t="shared" ref="I16:I18" si="4">SUM(J16:M16)</f>
        <v>6368</v>
      </c>
      <c r="J16" s="34"/>
      <c r="K16" s="34"/>
      <c r="L16" s="22">
        <v>1522</v>
      </c>
      <c r="M16" s="22">
        <v>4846</v>
      </c>
      <c r="N16">
        <f t="shared" si="0"/>
        <v>9</v>
      </c>
      <c r="O16">
        <f t="shared" si="1"/>
        <v>1604</v>
      </c>
      <c r="P16">
        <f t="shared" si="2"/>
        <v>1613</v>
      </c>
    </row>
    <row r="17" spans="1:32" outlineLevel="1" x14ac:dyDescent="0.3">
      <c r="A17" s="33" t="s">
        <v>184</v>
      </c>
      <c r="B17" s="57" t="s">
        <v>181</v>
      </c>
      <c r="C17" s="57"/>
      <c r="D17" s="57">
        <f t="shared" si="3"/>
        <v>24211</v>
      </c>
      <c r="E17" s="57"/>
      <c r="F17" s="57"/>
      <c r="G17" s="57">
        <v>1539</v>
      </c>
      <c r="H17" s="57">
        <f>1496+21176</f>
        <v>22672</v>
      </c>
      <c r="I17" s="57">
        <f t="shared" si="4"/>
        <v>22077</v>
      </c>
      <c r="J17" s="57"/>
      <c r="K17" s="57"/>
      <c r="L17" s="57">
        <v>1522</v>
      </c>
      <c r="M17" s="57">
        <v>20555</v>
      </c>
      <c r="N17">
        <f>G17-L17</f>
        <v>17</v>
      </c>
      <c r="O17">
        <f>H17-M17</f>
        <v>2117</v>
      </c>
      <c r="P17">
        <f>N17+O17</f>
        <v>2134</v>
      </c>
    </row>
    <row r="18" spans="1:32" ht="27.6" outlineLevel="1" x14ac:dyDescent="0.3">
      <c r="A18" s="23" t="s">
        <v>93</v>
      </c>
      <c r="B18" s="24" t="s">
        <v>182</v>
      </c>
      <c r="C18" s="24"/>
      <c r="D18" s="22">
        <f t="shared" si="3"/>
        <v>16123</v>
      </c>
      <c r="E18" s="24"/>
      <c r="F18" s="24"/>
      <c r="G18" s="63">
        <v>772</v>
      </c>
      <c r="H18" s="63">
        <v>15351</v>
      </c>
      <c r="I18" s="63">
        <f t="shared" si="4"/>
        <v>15424</v>
      </c>
      <c r="J18" s="24"/>
      <c r="K18" s="24"/>
      <c r="L18" s="63">
        <v>686</v>
      </c>
      <c r="M18" s="63">
        <v>14738</v>
      </c>
      <c r="N18">
        <f>G18-L18</f>
        <v>86</v>
      </c>
      <c r="O18">
        <f>H18-M18</f>
        <v>613</v>
      </c>
      <c r="P18">
        <f>N18+O18</f>
        <v>699</v>
      </c>
    </row>
    <row r="19" spans="1:32" ht="28.2" customHeight="1" x14ac:dyDescent="0.3">
      <c r="A19" s="59" t="s">
        <v>183</v>
      </c>
      <c r="B19" s="58" t="s">
        <v>180</v>
      </c>
      <c r="C19" s="58"/>
      <c r="D19" s="57">
        <f>SUM(E19:H19)</f>
        <v>1594</v>
      </c>
      <c r="E19" s="58"/>
      <c r="F19" s="58"/>
      <c r="G19" s="87">
        <v>17</v>
      </c>
      <c r="H19" s="87">
        <v>1577</v>
      </c>
      <c r="I19" s="87">
        <f>SUM(J19:M19)</f>
        <v>1572</v>
      </c>
      <c r="J19" s="58"/>
      <c r="K19" s="58"/>
      <c r="L19" s="87">
        <v>18</v>
      </c>
      <c r="M19" s="87">
        <v>1554</v>
      </c>
    </row>
    <row r="20" spans="1:32" ht="17.399999999999999" customHeight="1" outlineLevel="1" x14ac:dyDescent="0.3">
      <c r="A20" s="23" t="s">
        <v>185</v>
      </c>
      <c r="B20" s="69" t="s">
        <v>214</v>
      </c>
      <c r="C20" s="59" t="s">
        <v>225</v>
      </c>
      <c r="D20" s="134">
        <f>SUM(E20:H20)</f>
        <v>0</v>
      </c>
      <c r="E20" s="59"/>
      <c r="F20" s="59"/>
      <c r="G20" s="57"/>
      <c r="H20" s="57"/>
      <c r="I20" s="57">
        <f>SUM(J20:M20)</f>
        <v>0</v>
      </c>
      <c r="J20" s="59"/>
      <c r="K20" s="59"/>
      <c r="L20" s="57"/>
      <c r="M20" s="57"/>
    </row>
    <row r="21" spans="1:32" s="39" customFormat="1" outlineLevel="1" x14ac:dyDescent="0.3">
      <c r="A21" s="23" t="s">
        <v>186</v>
      </c>
      <c r="B21" s="70" t="s">
        <v>190</v>
      </c>
      <c r="C21" s="71" t="s">
        <v>216</v>
      </c>
      <c r="D21" s="103">
        <f>D22+D23</f>
        <v>1362.1179999999999</v>
      </c>
      <c r="E21" s="71"/>
      <c r="F21" s="71"/>
      <c r="G21" s="103">
        <f>G22+G23</f>
        <v>453.58000000000004</v>
      </c>
      <c r="H21" s="103">
        <f t="shared" ref="H21" si="5">H22+H23</f>
        <v>908.53800000000001</v>
      </c>
      <c r="I21" s="103">
        <f>I22+I23</f>
        <v>1291.866</v>
      </c>
      <c r="J21" s="71"/>
      <c r="K21" s="71"/>
      <c r="L21" s="103">
        <f>L22+L23</f>
        <v>431.85599999999999</v>
      </c>
      <c r="M21" s="103">
        <f t="shared" ref="M21" si="6">M22+M23</f>
        <v>860.01</v>
      </c>
      <c r="N21" s="38">
        <f>L21-O21</f>
        <v>-0.38599999999996726</v>
      </c>
      <c r="O21" s="38">
        <f>SUM(O22:O23)</f>
        <v>432.24199999999996</v>
      </c>
      <c r="P21" s="38">
        <f>SUM(P22:P23)</f>
        <v>859.62400000000002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outlineLevel="1" x14ac:dyDescent="0.3">
      <c r="A22" s="35" t="s">
        <v>188</v>
      </c>
      <c r="B22" s="36" t="s">
        <v>187</v>
      </c>
      <c r="C22" s="86" t="s">
        <v>216</v>
      </c>
      <c r="D22" s="22">
        <f>SUM(E22:H22)</f>
        <v>917.08299999999997</v>
      </c>
      <c r="E22" s="86"/>
      <c r="F22" s="86"/>
      <c r="G22" s="104">
        <v>230.971</v>
      </c>
      <c r="H22" s="104">
        <f>215.082+471.03</f>
        <v>686.11199999999997</v>
      </c>
      <c r="I22" s="63">
        <f t="shared" ref="I22:I23" si="7">SUM(J22:M22)</f>
        <v>877.18899999999996</v>
      </c>
      <c r="J22" s="86"/>
      <c r="K22" s="86"/>
      <c r="L22" s="104">
        <v>222.31200000000001</v>
      </c>
      <c r="M22" s="104">
        <f>199.376+455.501</f>
        <v>654.87699999999995</v>
      </c>
      <c r="N22" s="38">
        <f t="shared" ref="N22:N23" si="8">L22-O22</f>
        <v>0.52700000000001523</v>
      </c>
      <c r="O22" s="104">
        <v>221.785</v>
      </c>
      <c r="P22" s="104">
        <f>199.376+455.957</f>
        <v>655.33299999999997</v>
      </c>
    </row>
    <row r="23" spans="1:32" outlineLevel="1" x14ac:dyDescent="0.3">
      <c r="A23" s="35" t="s">
        <v>189</v>
      </c>
      <c r="B23" s="36" t="s">
        <v>231</v>
      </c>
      <c r="C23" s="86" t="s">
        <v>216</v>
      </c>
      <c r="D23" s="22">
        <f>SUM(E23:H23)</f>
        <v>445.03499999999997</v>
      </c>
      <c r="E23" s="86"/>
      <c r="F23" s="86"/>
      <c r="G23" s="104">
        <v>222.60900000000001</v>
      </c>
      <c r="H23" s="104">
        <f>13.402+209.024</f>
        <v>222.42599999999999</v>
      </c>
      <c r="I23" s="63">
        <f t="shared" si="7"/>
        <v>414.67700000000002</v>
      </c>
      <c r="J23" s="86"/>
      <c r="K23" s="86"/>
      <c r="L23" s="104">
        <v>209.54400000000001</v>
      </c>
      <c r="M23" s="104">
        <f>19.736+185.397</f>
        <v>205.13299999999998</v>
      </c>
      <c r="N23" s="38">
        <f t="shared" si="8"/>
        <v>-0.91299999999998249</v>
      </c>
      <c r="O23" s="104">
        <v>210.45699999999999</v>
      </c>
      <c r="P23" s="104">
        <f>19.736+184.555</f>
        <v>204.291</v>
      </c>
    </row>
    <row r="24" spans="1:32" s="39" customFormat="1" ht="17.399999999999999" customHeight="1" outlineLevel="1" x14ac:dyDescent="0.3">
      <c r="A24" s="35" t="s">
        <v>192</v>
      </c>
      <c r="B24" s="70" t="s">
        <v>191</v>
      </c>
      <c r="C24" s="71" t="s">
        <v>226</v>
      </c>
      <c r="D24" s="70">
        <f>SUM(E24:H24)</f>
        <v>438.863</v>
      </c>
      <c r="E24" s="71"/>
      <c r="F24" s="71"/>
      <c r="G24" s="103">
        <v>438.863</v>
      </c>
      <c r="H24" s="103"/>
      <c r="I24" s="103"/>
      <c r="J24" s="71"/>
      <c r="K24" s="71"/>
      <c r="L24" s="103">
        <v>424.47300000000001</v>
      </c>
      <c r="M24" s="103"/>
      <c r="N24" s="38"/>
      <c r="O24" s="103">
        <v>424.47300000000001</v>
      </c>
      <c r="P24" s="103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32" ht="27.6" outlineLevel="1" x14ac:dyDescent="0.3">
      <c r="A25" s="35" t="s">
        <v>193</v>
      </c>
      <c r="B25" s="70" t="s">
        <v>194</v>
      </c>
      <c r="C25" s="71" t="s">
        <v>215</v>
      </c>
      <c r="D25" s="70"/>
      <c r="E25" s="71"/>
      <c r="F25" s="71"/>
      <c r="G25" s="71"/>
      <c r="H25" s="71"/>
      <c r="I25" s="71"/>
      <c r="J25" s="71"/>
      <c r="K25" s="71"/>
      <c r="L25" s="71"/>
      <c r="M25" s="71"/>
    </row>
    <row r="26" spans="1:32" outlineLevel="1" x14ac:dyDescent="0.3">
      <c r="A26" s="35" t="s">
        <v>203</v>
      </c>
      <c r="B26" s="40" t="s">
        <v>195</v>
      </c>
      <c r="C26" s="40"/>
      <c r="D26" s="135"/>
      <c r="E26" s="40"/>
      <c r="F26" s="40"/>
      <c r="G26" s="40"/>
      <c r="H26" s="40"/>
      <c r="I26" s="40"/>
      <c r="J26" s="40"/>
      <c r="K26" s="40"/>
      <c r="L26" s="40"/>
      <c r="M26" s="40"/>
    </row>
    <row r="27" spans="1:32" outlineLevel="1" x14ac:dyDescent="0.3">
      <c r="A27" s="35" t="s">
        <v>204</v>
      </c>
      <c r="B27" s="40" t="s">
        <v>196</v>
      </c>
      <c r="C27" s="40"/>
      <c r="D27" s="135"/>
      <c r="E27" s="40"/>
      <c r="F27" s="40"/>
      <c r="G27" s="40"/>
      <c r="H27" s="40"/>
      <c r="I27" s="40"/>
      <c r="J27" s="40"/>
      <c r="K27" s="40"/>
      <c r="L27" s="40"/>
      <c r="M27" s="40"/>
    </row>
    <row r="28" spans="1:32" x14ac:dyDescent="0.3">
      <c r="D28">
        <f>D23/D21*100</f>
        <v>32.672279494140746</v>
      </c>
    </row>
    <row r="29" spans="1:32" x14ac:dyDescent="0.3">
      <c r="B29" t="s">
        <v>217</v>
      </c>
    </row>
  </sheetData>
  <mergeCells count="10">
    <mergeCell ref="A6:A8"/>
    <mergeCell ref="B1:M1"/>
    <mergeCell ref="B2:M2"/>
    <mergeCell ref="B4:L4"/>
    <mergeCell ref="C6:C7"/>
    <mergeCell ref="B6:B8"/>
    <mergeCell ref="D6:H6"/>
    <mergeCell ref="D7:H7"/>
    <mergeCell ref="I7:M7"/>
    <mergeCell ref="I6:M6"/>
  </mergeCells>
  <pageMargins left="0" right="0" top="0" bottom="0" header="0.31496062992125984" footer="0.31496062992125984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4.9</vt:lpstr>
      <vt:lpstr>4.4.-4.8.</vt:lpstr>
      <vt:lpstr>4.3</vt:lpstr>
      <vt:lpstr>4.2</vt:lpstr>
      <vt:lpstr>4.1.</vt:lpstr>
      <vt:lpstr>3.1.-3.4.</vt:lpstr>
      <vt:lpstr>3.5.</vt:lpstr>
      <vt:lpstr>2.1.</vt:lpstr>
      <vt:lpstr>2.2-2.4..</vt:lpstr>
      <vt:lpstr>1.1.-1.4.</vt:lpstr>
      <vt:lpstr>'4.1.'!Область_печати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2026-03-26T22:41:21Z</dcterms:modified>
</cp:coreProperties>
</file>