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6012" firstSheet="8" activeTab="8"/>
  </bookViews>
  <sheets>
    <sheet name="П.1.4" sheetId="1" state="hidden" r:id="rId1"/>
    <sheet name="П.1.5" sheetId="2" state="hidden" r:id="rId2"/>
    <sheet name="П.1.4." sheetId="12" state="hidden" r:id="rId3"/>
    <sheet name="П.1.5." sheetId="11" state="hidden" r:id="rId4"/>
    <sheet name="П.1.30  " sheetId="13" state="hidden" r:id="rId5"/>
    <sheet name="П.1.30   (исправл.)" sheetId="14" state="hidden" r:id="rId6"/>
    <sheet name="П.1.30." sheetId="15" state="hidden" r:id="rId7"/>
    <sheet name="П 1.30" sheetId="16" state="hidden" r:id="rId8"/>
    <sheet name="П 1.30 (2)" sheetId="17" r:id="rId9"/>
  </sheets>
  <externalReferences>
    <externalReference r:id="rId10"/>
  </externalReferences>
  <definedNames>
    <definedName name="god">[1]Титульный!$F$10</definedName>
    <definedName name="_xlnm.Print_Titles" localSheetId="2">П.1.4.!$A:$C</definedName>
    <definedName name="_xlnm.Print_Titles" localSheetId="3">П.1.5.!$A:$C</definedName>
    <definedName name="_xlnm.Print_Area" localSheetId="7">'П 1.30'!$A$1:$R$178</definedName>
    <definedName name="_xlnm.Print_Area" localSheetId="8">'П 1.30 (2)'!$A$1:$R$178</definedName>
    <definedName name="_xlnm.Print_Area" localSheetId="4">'П.1.30  '!$A$1:$K$179</definedName>
    <definedName name="_xlnm.Print_Area" localSheetId="5">'П.1.30   (исправл.)'!$A$1:$I$179</definedName>
    <definedName name="_xlnm.Print_Area" localSheetId="6">П.1.30.!$A$1:$I$181</definedName>
    <definedName name="_xlnm.Print_Area" localSheetId="0">П.1.4!$A$1:$AG$23</definedName>
    <definedName name="_xlnm.Print_Area" localSheetId="1">П.1.5!$A$1:$AG$23</definedName>
  </definedNames>
  <calcPr calcId="144525"/>
</workbook>
</file>

<file path=xl/calcChain.xml><?xml version="1.0" encoding="utf-8"?>
<calcChain xmlns="http://schemas.openxmlformats.org/spreadsheetml/2006/main">
  <c r="E117" i="17" l="1"/>
  <c r="E113" i="17"/>
  <c r="C117" i="17"/>
  <c r="C115" i="17"/>
  <c r="C113" i="17"/>
  <c r="E146" i="17" l="1"/>
  <c r="C156" i="17"/>
  <c r="S156" i="17" s="1"/>
  <c r="C146" i="17"/>
  <c r="C144" i="17"/>
  <c r="C158" i="17" s="1"/>
  <c r="S158" i="17" s="1"/>
  <c r="E145" i="17"/>
  <c r="C145" i="17"/>
  <c r="J166" i="17"/>
  <c r="I166" i="17"/>
  <c r="M165" i="17"/>
  <c r="N165" i="17" s="1"/>
  <c r="K165" i="17"/>
  <c r="L165" i="17" s="1"/>
  <c r="F164" i="17"/>
  <c r="E164" i="17"/>
  <c r="T164" i="17" s="1"/>
  <c r="D164" i="17"/>
  <c r="K164" i="17" s="1"/>
  <c r="C164" i="17"/>
  <c r="S164" i="17" s="1"/>
  <c r="H163" i="17"/>
  <c r="H164" i="17" s="1"/>
  <c r="L164" i="17" s="1"/>
  <c r="G163" i="17"/>
  <c r="F162" i="17"/>
  <c r="D162" i="17"/>
  <c r="K162" i="17" s="1"/>
  <c r="C162" i="17"/>
  <c r="S162" i="17" s="1"/>
  <c r="F160" i="17"/>
  <c r="D160" i="17"/>
  <c r="K160" i="17" s="1"/>
  <c r="C160" i="17"/>
  <c r="S160" i="17" s="1"/>
  <c r="L159" i="17"/>
  <c r="K159" i="17"/>
  <c r="E159" i="17"/>
  <c r="M159" i="17" s="1"/>
  <c r="N159" i="17" s="1"/>
  <c r="F158" i="17"/>
  <c r="K158" i="17" s="1"/>
  <c r="T157" i="17"/>
  <c r="S157" i="17"/>
  <c r="M157" i="17"/>
  <c r="N157" i="17" s="1"/>
  <c r="K157" i="17"/>
  <c r="H157" i="17"/>
  <c r="H158" i="17" s="1"/>
  <c r="L158" i="17" s="1"/>
  <c r="G157" i="17"/>
  <c r="U157" i="17" s="1"/>
  <c r="F156" i="17"/>
  <c r="D156" i="17"/>
  <c r="K156" i="17" s="1"/>
  <c r="K155" i="17"/>
  <c r="L155" i="17" s="1"/>
  <c r="E155" i="17"/>
  <c r="M155" i="17" s="1"/>
  <c r="N155" i="17" s="1"/>
  <c r="M154" i="17"/>
  <c r="N154" i="17" s="1"/>
  <c r="K154" i="17"/>
  <c r="L154" i="17" s="1"/>
  <c r="H153" i="17"/>
  <c r="G153" i="17"/>
  <c r="F153" i="17"/>
  <c r="E153" i="17"/>
  <c r="T153" i="17" s="1"/>
  <c r="D153" i="17"/>
  <c r="K153" i="17" s="1"/>
  <c r="C153" i="17"/>
  <c r="S153" i="17" s="1"/>
  <c r="F152" i="17"/>
  <c r="E152" i="17"/>
  <c r="T152" i="17" s="1"/>
  <c r="D152" i="17"/>
  <c r="H152" i="17" s="1"/>
  <c r="C152" i="17"/>
  <c r="S152" i="17" s="1"/>
  <c r="M151" i="17"/>
  <c r="N151" i="17" s="1"/>
  <c r="K151" i="17"/>
  <c r="L151" i="17" s="1"/>
  <c r="F150" i="17"/>
  <c r="D150" i="17"/>
  <c r="K150" i="17" s="1"/>
  <c r="C150" i="17"/>
  <c r="S150" i="17" s="1"/>
  <c r="K149" i="17"/>
  <c r="H149" i="17"/>
  <c r="L149" i="17" s="1"/>
  <c r="E149" i="17"/>
  <c r="T149" i="17" s="1"/>
  <c r="C149" i="17"/>
  <c r="S149" i="17" s="1"/>
  <c r="M148" i="17"/>
  <c r="N148" i="17" s="1"/>
  <c r="K148" i="17"/>
  <c r="L148" i="17" s="1"/>
  <c r="T147" i="17"/>
  <c r="S147" i="17"/>
  <c r="H147" i="17"/>
  <c r="G147" i="17"/>
  <c r="S146" i="17"/>
  <c r="H146" i="17"/>
  <c r="H162" i="17" s="1"/>
  <c r="E162" i="17"/>
  <c r="T162" i="17" s="1"/>
  <c r="T145" i="17"/>
  <c r="S145" i="17"/>
  <c r="M145" i="17"/>
  <c r="K145" i="17"/>
  <c r="H145" i="17"/>
  <c r="H160" i="17" s="1"/>
  <c r="L160" i="17" s="1"/>
  <c r="G145" i="17"/>
  <c r="U145" i="17" s="1"/>
  <c r="T144" i="17"/>
  <c r="S144" i="17"/>
  <c r="M144" i="17"/>
  <c r="K144" i="17"/>
  <c r="H144" i="17"/>
  <c r="L144" i="17" s="1"/>
  <c r="G144" i="17"/>
  <c r="U144" i="17" s="1"/>
  <c r="T143" i="17"/>
  <c r="S143" i="17"/>
  <c r="M143" i="17"/>
  <c r="K143" i="17"/>
  <c r="H143" i="17"/>
  <c r="H156" i="17" s="1"/>
  <c r="L156" i="17" s="1"/>
  <c r="G143" i="17"/>
  <c r="G156" i="17" s="1"/>
  <c r="N142" i="17"/>
  <c r="M142" i="17"/>
  <c r="L142" i="17"/>
  <c r="K142" i="17"/>
  <c r="H141" i="17"/>
  <c r="F141" i="17"/>
  <c r="E141" i="17"/>
  <c r="T141" i="17" s="1"/>
  <c r="D141" i="17"/>
  <c r="K141" i="17" s="1"/>
  <c r="C141" i="17"/>
  <c r="S141" i="17" s="1"/>
  <c r="M140" i="17"/>
  <c r="N140" i="17" s="1"/>
  <c r="K140" i="17"/>
  <c r="L140" i="17" s="1"/>
  <c r="N139" i="17"/>
  <c r="M139" i="17"/>
  <c r="L139" i="17"/>
  <c r="K139" i="17"/>
  <c r="H138" i="17"/>
  <c r="F138" i="17"/>
  <c r="D138" i="17"/>
  <c r="K138" i="17" s="1"/>
  <c r="C138" i="17"/>
  <c r="M136" i="17"/>
  <c r="N136" i="17" s="1"/>
  <c r="K136" i="17"/>
  <c r="L136" i="17" s="1"/>
  <c r="N135" i="17"/>
  <c r="M135" i="17"/>
  <c r="L135" i="17"/>
  <c r="K135" i="17"/>
  <c r="K134" i="17"/>
  <c r="G134" i="17"/>
  <c r="F134" i="17"/>
  <c r="E134" i="17"/>
  <c r="D134" i="17"/>
  <c r="C134" i="17"/>
  <c r="M134" i="17" s="1"/>
  <c r="N134" i="17" s="1"/>
  <c r="N133" i="17"/>
  <c r="M133" i="17"/>
  <c r="K133" i="17"/>
  <c r="H133" i="17"/>
  <c r="G133" i="17"/>
  <c r="G132" i="17"/>
  <c r="D132" i="17"/>
  <c r="C132" i="17"/>
  <c r="N131" i="17"/>
  <c r="M131" i="17"/>
  <c r="L131" i="17"/>
  <c r="K131" i="17"/>
  <c r="F130" i="17"/>
  <c r="D130" i="17"/>
  <c r="C130" i="17"/>
  <c r="S130" i="17" s="1"/>
  <c r="T129" i="17"/>
  <c r="S129" i="17"/>
  <c r="N129" i="17"/>
  <c r="M129" i="17"/>
  <c r="K129" i="17"/>
  <c r="H129" i="17"/>
  <c r="H130" i="17" s="1"/>
  <c r="G129" i="17"/>
  <c r="H128" i="17"/>
  <c r="G128" i="17"/>
  <c r="E128" i="17" s="1"/>
  <c r="D128" i="17"/>
  <c r="C128" i="17"/>
  <c r="M128" i="17" s="1"/>
  <c r="N128" i="17" s="1"/>
  <c r="N127" i="17"/>
  <c r="M127" i="17"/>
  <c r="L127" i="17"/>
  <c r="K127" i="17"/>
  <c r="H126" i="17"/>
  <c r="F126" i="17"/>
  <c r="D126" i="17"/>
  <c r="K126" i="17" s="1"/>
  <c r="M125" i="17"/>
  <c r="N125" i="17" s="1"/>
  <c r="K125" i="17"/>
  <c r="L125" i="17" s="1"/>
  <c r="N124" i="17"/>
  <c r="M124" i="17"/>
  <c r="L124" i="17"/>
  <c r="K124" i="17"/>
  <c r="G123" i="17"/>
  <c r="F123" i="17"/>
  <c r="E123" i="17"/>
  <c r="D123" i="17"/>
  <c r="C123" i="17"/>
  <c r="K122" i="17"/>
  <c r="H122" i="17"/>
  <c r="G122" i="17"/>
  <c r="U122" i="17" s="1"/>
  <c r="E122" i="17"/>
  <c r="T122" i="17" s="1"/>
  <c r="C122" i="17"/>
  <c r="S122" i="17" s="1"/>
  <c r="M121" i="17"/>
  <c r="N121" i="17" s="1"/>
  <c r="K121" i="17"/>
  <c r="L121" i="17" s="1"/>
  <c r="G120" i="17"/>
  <c r="E120" i="17"/>
  <c r="C120" i="17"/>
  <c r="S119" i="17"/>
  <c r="K119" i="17"/>
  <c r="H119" i="17"/>
  <c r="G119" i="17"/>
  <c r="C119" i="17"/>
  <c r="N118" i="17"/>
  <c r="M118" i="17"/>
  <c r="K118" i="17"/>
  <c r="H118" i="17"/>
  <c r="L118" i="17" s="1"/>
  <c r="G118" i="17"/>
  <c r="S117" i="17"/>
  <c r="K117" i="17"/>
  <c r="H117" i="17"/>
  <c r="H19" i="17" s="1"/>
  <c r="N116" i="17"/>
  <c r="M116" i="17"/>
  <c r="K116" i="17"/>
  <c r="H116" i="17"/>
  <c r="H132" i="17" s="1"/>
  <c r="G116" i="17"/>
  <c r="T115" i="17"/>
  <c r="S115" i="17"/>
  <c r="M115" i="17"/>
  <c r="K115" i="17"/>
  <c r="H115" i="17"/>
  <c r="L115" i="17" s="1"/>
  <c r="G115" i="17"/>
  <c r="U115" i="17" s="1"/>
  <c r="M114" i="17"/>
  <c r="N114" i="17" s="1"/>
  <c r="K114" i="17"/>
  <c r="L114" i="17" s="1"/>
  <c r="F114" i="17"/>
  <c r="F128" i="17" s="1"/>
  <c r="K128" i="17" s="1"/>
  <c r="E114" i="17"/>
  <c r="K113" i="17"/>
  <c r="F113" i="17"/>
  <c r="D113" i="17"/>
  <c r="H113" i="17" s="1"/>
  <c r="L113" i="17" s="1"/>
  <c r="T112" i="17"/>
  <c r="S112" i="17"/>
  <c r="M112" i="17"/>
  <c r="N112" i="17" s="1"/>
  <c r="K112" i="17"/>
  <c r="H112" i="17"/>
  <c r="L112" i="17" s="1"/>
  <c r="G112" i="17"/>
  <c r="N111" i="17"/>
  <c r="L111" i="17"/>
  <c r="K111" i="17"/>
  <c r="E111" i="17"/>
  <c r="M111" i="17" s="1"/>
  <c r="F110" i="17"/>
  <c r="D110" i="17"/>
  <c r="M109" i="17"/>
  <c r="N109" i="17" s="1"/>
  <c r="K109" i="17"/>
  <c r="L109" i="17" s="1"/>
  <c r="N108" i="17"/>
  <c r="M108" i="17"/>
  <c r="L108" i="17"/>
  <c r="K108" i="17"/>
  <c r="F107" i="17"/>
  <c r="D107" i="17"/>
  <c r="U106" i="17"/>
  <c r="T106" i="17"/>
  <c r="S106" i="17"/>
  <c r="N106" i="17"/>
  <c r="L106" i="17"/>
  <c r="K106" i="17"/>
  <c r="E106" i="17"/>
  <c r="M106" i="17" s="1"/>
  <c r="U105" i="17"/>
  <c r="S105" i="17"/>
  <c r="M105" i="17"/>
  <c r="N105" i="17" s="1"/>
  <c r="K105" i="17"/>
  <c r="L105" i="17" s="1"/>
  <c r="E105" i="17"/>
  <c r="T105" i="17" s="1"/>
  <c r="U104" i="17"/>
  <c r="S104" i="17"/>
  <c r="L104" i="17"/>
  <c r="K104" i="17"/>
  <c r="E104" i="17"/>
  <c r="M104" i="17" s="1"/>
  <c r="N104" i="17" s="1"/>
  <c r="U103" i="17"/>
  <c r="S103" i="17"/>
  <c r="M103" i="17"/>
  <c r="N103" i="17" s="1"/>
  <c r="K103" i="17"/>
  <c r="L103" i="17" s="1"/>
  <c r="E103" i="17"/>
  <c r="T103" i="17" s="1"/>
  <c r="U102" i="17"/>
  <c r="T102" i="17"/>
  <c r="S102" i="17"/>
  <c r="N102" i="17"/>
  <c r="L102" i="17"/>
  <c r="K102" i="17"/>
  <c r="E102" i="17"/>
  <c r="M102" i="17" s="1"/>
  <c r="U101" i="17"/>
  <c r="S101" i="17"/>
  <c r="M101" i="17"/>
  <c r="N101" i="17" s="1"/>
  <c r="K101" i="17"/>
  <c r="L101" i="17" s="1"/>
  <c r="E101" i="17"/>
  <c r="T101" i="17" s="1"/>
  <c r="U100" i="17"/>
  <c r="S100" i="17"/>
  <c r="L100" i="17"/>
  <c r="K100" i="17"/>
  <c r="E100" i="17"/>
  <c r="M100" i="17" s="1"/>
  <c r="N100" i="17" s="1"/>
  <c r="U99" i="17"/>
  <c r="S99" i="17"/>
  <c r="M99" i="17"/>
  <c r="N99" i="17" s="1"/>
  <c r="K99" i="17"/>
  <c r="L99" i="17" s="1"/>
  <c r="E99" i="17"/>
  <c r="T99" i="17" s="1"/>
  <c r="U98" i="17"/>
  <c r="T98" i="17"/>
  <c r="S98" i="17"/>
  <c r="N98" i="17"/>
  <c r="L98" i="17"/>
  <c r="K98" i="17"/>
  <c r="E98" i="17"/>
  <c r="M98" i="17" s="1"/>
  <c r="U97" i="17"/>
  <c r="S97" i="17"/>
  <c r="M97" i="17"/>
  <c r="N97" i="17" s="1"/>
  <c r="K97" i="17"/>
  <c r="L97" i="17" s="1"/>
  <c r="E97" i="17"/>
  <c r="T97" i="17" s="1"/>
  <c r="U96" i="17"/>
  <c r="S96" i="17"/>
  <c r="L96" i="17"/>
  <c r="K96" i="17"/>
  <c r="E96" i="17"/>
  <c r="M96" i="17" s="1"/>
  <c r="N96" i="17" s="1"/>
  <c r="U95" i="17"/>
  <c r="S95" i="17"/>
  <c r="M95" i="17"/>
  <c r="N95" i="17" s="1"/>
  <c r="K95" i="17"/>
  <c r="L95" i="17" s="1"/>
  <c r="E95" i="17"/>
  <c r="T95" i="17" s="1"/>
  <c r="U94" i="17"/>
  <c r="T94" i="17"/>
  <c r="S94" i="17"/>
  <c r="N94" i="17"/>
  <c r="L94" i="17"/>
  <c r="K94" i="17"/>
  <c r="E94" i="17"/>
  <c r="M94" i="17" s="1"/>
  <c r="U93" i="17"/>
  <c r="S93" i="17"/>
  <c r="M93" i="17"/>
  <c r="N93" i="17" s="1"/>
  <c r="K93" i="17"/>
  <c r="L93" i="17" s="1"/>
  <c r="E93" i="17"/>
  <c r="T93" i="17" s="1"/>
  <c r="U92" i="17"/>
  <c r="S92" i="17"/>
  <c r="L92" i="17"/>
  <c r="K92" i="17"/>
  <c r="E92" i="17"/>
  <c r="M92" i="17" s="1"/>
  <c r="N92" i="17" s="1"/>
  <c r="U91" i="17"/>
  <c r="S91" i="17"/>
  <c r="M91" i="17"/>
  <c r="N91" i="17" s="1"/>
  <c r="K91" i="17"/>
  <c r="L91" i="17" s="1"/>
  <c r="E91" i="17"/>
  <c r="T91" i="17" s="1"/>
  <c r="U90" i="17"/>
  <c r="T90" i="17"/>
  <c r="S90" i="17"/>
  <c r="N90" i="17"/>
  <c r="L90" i="17"/>
  <c r="K90" i="17"/>
  <c r="E90" i="17"/>
  <c r="M90" i="17" s="1"/>
  <c r="U89" i="17"/>
  <c r="S89" i="17"/>
  <c r="M89" i="17"/>
  <c r="N89" i="17" s="1"/>
  <c r="K89" i="17"/>
  <c r="L89" i="17" s="1"/>
  <c r="E89" i="17"/>
  <c r="T89" i="17" s="1"/>
  <c r="H88" i="17"/>
  <c r="G88" i="17"/>
  <c r="U88" i="17" s="1"/>
  <c r="F88" i="17"/>
  <c r="D88" i="17"/>
  <c r="K88" i="17" s="1"/>
  <c r="L88" i="17" s="1"/>
  <c r="C88" i="17"/>
  <c r="U87" i="17"/>
  <c r="T87" i="17"/>
  <c r="S87" i="17"/>
  <c r="N87" i="17"/>
  <c r="L87" i="17"/>
  <c r="K87" i="17"/>
  <c r="E87" i="17"/>
  <c r="M87" i="17" s="1"/>
  <c r="U86" i="17"/>
  <c r="S86" i="17"/>
  <c r="M86" i="17"/>
  <c r="N86" i="17" s="1"/>
  <c r="K86" i="17"/>
  <c r="L86" i="17" s="1"/>
  <c r="E86" i="17"/>
  <c r="T86" i="17" s="1"/>
  <c r="U85" i="17"/>
  <c r="S85" i="17"/>
  <c r="L85" i="17"/>
  <c r="K85" i="17"/>
  <c r="E85" i="17"/>
  <c r="M85" i="17" s="1"/>
  <c r="N85" i="17" s="1"/>
  <c r="U84" i="17"/>
  <c r="S84" i="17"/>
  <c r="M84" i="17"/>
  <c r="N84" i="17" s="1"/>
  <c r="K84" i="17"/>
  <c r="L84" i="17" s="1"/>
  <c r="E84" i="17"/>
  <c r="T84" i="17" s="1"/>
  <c r="U83" i="17"/>
  <c r="T83" i="17"/>
  <c r="S83" i="17"/>
  <c r="N83" i="17"/>
  <c r="L83" i="17"/>
  <c r="K83" i="17"/>
  <c r="E83" i="17"/>
  <c r="M83" i="17" s="1"/>
  <c r="U82" i="17"/>
  <c r="S82" i="17"/>
  <c r="M82" i="17"/>
  <c r="N82" i="17" s="1"/>
  <c r="K82" i="17"/>
  <c r="L82" i="17" s="1"/>
  <c r="E82" i="17"/>
  <c r="T82" i="17" s="1"/>
  <c r="U81" i="17"/>
  <c r="S81" i="17"/>
  <c r="L81" i="17"/>
  <c r="K81" i="17"/>
  <c r="E81" i="17"/>
  <c r="M81" i="17" s="1"/>
  <c r="N81" i="17" s="1"/>
  <c r="U80" i="17"/>
  <c r="S80" i="17"/>
  <c r="M80" i="17"/>
  <c r="N80" i="17" s="1"/>
  <c r="K80" i="17"/>
  <c r="L80" i="17" s="1"/>
  <c r="E80" i="17"/>
  <c r="T80" i="17" s="1"/>
  <c r="U79" i="17"/>
  <c r="T79" i="17"/>
  <c r="S79" i="17"/>
  <c r="N79" i="17"/>
  <c r="L79" i="17"/>
  <c r="K79" i="17"/>
  <c r="E79" i="17"/>
  <c r="M79" i="17" s="1"/>
  <c r="U78" i="17"/>
  <c r="S78" i="17"/>
  <c r="M78" i="17"/>
  <c r="N78" i="17" s="1"/>
  <c r="K78" i="17"/>
  <c r="L78" i="17" s="1"/>
  <c r="E78" i="17"/>
  <c r="T78" i="17" s="1"/>
  <c r="U77" i="17"/>
  <c r="S77" i="17"/>
  <c r="L77" i="17"/>
  <c r="K77" i="17"/>
  <c r="E77" i="17"/>
  <c r="M77" i="17" s="1"/>
  <c r="N77" i="17" s="1"/>
  <c r="U76" i="17"/>
  <c r="S76" i="17"/>
  <c r="M76" i="17"/>
  <c r="N76" i="17" s="1"/>
  <c r="K76" i="17"/>
  <c r="L76" i="17" s="1"/>
  <c r="E76" i="17"/>
  <c r="T76" i="17" s="1"/>
  <c r="U75" i="17"/>
  <c r="T75" i="17"/>
  <c r="S75" i="17"/>
  <c r="N75" i="17"/>
  <c r="L75" i="17"/>
  <c r="K75" i="17"/>
  <c r="E75" i="17"/>
  <c r="M75" i="17" s="1"/>
  <c r="U74" i="17"/>
  <c r="S74" i="17"/>
  <c r="M74" i="17"/>
  <c r="N74" i="17" s="1"/>
  <c r="K74" i="17"/>
  <c r="L74" i="17" s="1"/>
  <c r="E74" i="17"/>
  <c r="T74" i="17" s="1"/>
  <c r="U73" i="17"/>
  <c r="S73" i="17"/>
  <c r="L73" i="17"/>
  <c r="K73" i="17"/>
  <c r="E73" i="17"/>
  <c r="M73" i="17" s="1"/>
  <c r="N73" i="17" s="1"/>
  <c r="U72" i="17"/>
  <c r="S72" i="17"/>
  <c r="M72" i="17"/>
  <c r="N72" i="17" s="1"/>
  <c r="K72" i="17"/>
  <c r="L72" i="17" s="1"/>
  <c r="E72" i="17"/>
  <c r="T72" i="17" s="1"/>
  <c r="U71" i="17"/>
  <c r="T71" i="17"/>
  <c r="S71" i="17"/>
  <c r="N71" i="17"/>
  <c r="L71" i="17"/>
  <c r="K71" i="17"/>
  <c r="E71" i="17"/>
  <c r="M71" i="17" s="1"/>
  <c r="U70" i="17"/>
  <c r="S70" i="17"/>
  <c r="M70" i="17"/>
  <c r="N70" i="17" s="1"/>
  <c r="K70" i="17"/>
  <c r="L70" i="17" s="1"/>
  <c r="E70" i="17"/>
  <c r="T70" i="17" s="1"/>
  <c r="U69" i="17"/>
  <c r="S69" i="17"/>
  <c r="L69" i="17"/>
  <c r="K69" i="17"/>
  <c r="E69" i="17"/>
  <c r="M69" i="17" s="1"/>
  <c r="N69" i="17" s="1"/>
  <c r="U68" i="17"/>
  <c r="S68" i="17"/>
  <c r="M68" i="17"/>
  <c r="N68" i="17" s="1"/>
  <c r="K68" i="17"/>
  <c r="L68" i="17" s="1"/>
  <c r="E68" i="17"/>
  <c r="T68" i="17" s="1"/>
  <c r="U67" i="17"/>
  <c r="T67" i="17"/>
  <c r="S67" i="17"/>
  <c r="N67" i="17"/>
  <c r="L67" i="17"/>
  <c r="K67" i="17"/>
  <c r="E67" i="17"/>
  <c r="M67" i="17" s="1"/>
  <c r="U66" i="17"/>
  <c r="S66" i="17"/>
  <c r="M66" i="17"/>
  <c r="N66" i="17" s="1"/>
  <c r="K66" i="17"/>
  <c r="L66" i="17" s="1"/>
  <c r="E66" i="17"/>
  <c r="T66" i="17" s="1"/>
  <c r="U65" i="17"/>
  <c r="S65" i="17"/>
  <c r="L65" i="17"/>
  <c r="K65" i="17"/>
  <c r="E65" i="17"/>
  <c r="M65" i="17" s="1"/>
  <c r="N65" i="17" s="1"/>
  <c r="U64" i="17"/>
  <c r="S64" i="17"/>
  <c r="M64" i="17"/>
  <c r="N64" i="17" s="1"/>
  <c r="K64" i="17"/>
  <c r="L64" i="17" s="1"/>
  <c r="E64" i="17"/>
  <c r="T64" i="17" s="1"/>
  <c r="U63" i="17"/>
  <c r="T63" i="17"/>
  <c r="S63" i="17"/>
  <c r="N63" i="17"/>
  <c r="L63" i="17"/>
  <c r="K63" i="17"/>
  <c r="E63" i="17"/>
  <c r="M63" i="17" s="1"/>
  <c r="U62" i="17"/>
  <c r="S62" i="17"/>
  <c r="L62" i="17"/>
  <c r="K62" i="17"/>
  <c r="E62" i="17"/>
  <c r="T62" i="17" s="1"/>
  <c r="U61" i="17"/>
  <c r="S61" i="17"/>
  <c r="M61" i="17"/>
  <c r="N61" i="17" s="1"/>
  <c r="K61" i="17"/>
  <c r="L61" i="17" s="1"/>
  <c r="E61" i="17"/>
  <c r="T61" i="17" s="1"/>
  <c r="U60" i="17"/>
  <c r="S60" i="17"/>
  <c r="L60" i="17"/>
  <c r="K60" i="17"/>
  <c r="E60" i="17"/>
  <c r="M60" i="17" s="1"/>
  <c r="N60" i="17" s="1"/>
  <c r="U59" i="17"/>
  <c r="S59" i="17"/>
  <c r="M59" i="17"/>
  <c r="N59" i="17" s="1"/>
  <c r="K59" i="17"/>
  <c r="L59" i="17" s="1"/>
  <c r="E59" i="17"/>
  <c r="T59" i="17" s="1"/>
  <c r="U58" i="17"/>
  <c r="S58" i="17"/>
  <c r="L58" i="17"/>
  <c r="K58" i="17"/>
  <c r="E58" i="17"/>
  <c r="M58" i="17" s="1"/>
  <c r="N58" i="17" s="1"/>
  <c r="U57" i="17"/>
  <c r="S57" i="17"/>
  <c r="M57" i="17"/>
  <c r="N57" i="17" s="1"/>
  <c r="K57" i="17"/>
  <c r="L57" i="17" s="1"/>
  <c r="E57" i="17"/>
  <c r="T57" i="17" s="1"/>
  <c r="U56" i="17"/>
  <c r="S56" i="17"/>
  <c r="L56" i="17"/>
  <c r="K56" i="17"/>
  <c r="E56" i="17"/>
  <c r="M56" i="17" s="1"/>
  <c r="N56" i="17" s="1"/>
  <c r="U55" i="17"/>
  <c r="S55" i="17"/>
  <c r="M55" i="17"/>
  <c r="N55" i="17" s="1"/>
  <c r="K55" i="17"/>
  <c r="L55" i="17" s="1"/>
  <c r="E55" i="17"/>
  <c r="T55" i="17" s="1"/>
  <c r="U54" i="17"/>
  <c r="S54" i="17"/>
  <c r="L54" i="17"/>
  <c r="K54" i="17"/>
  <c r="E54" i="17"/>
  <c r="M54" i="17" s="1"/>
  <c r="N54" i="17" s="1"/>
  <c r="U53" i="17"/>
  <c r="S53" i="17"/>
  <c r="M53" i="17"/>
  <c r="N53" i="17" s="1"/>
  <c r="K53" i="17"/>
  <c r="L53" i="17" s="1"/>
  <c r="E53" i="17"/>
  <c r="T53" i="17" s="1"/>
  <c r="U52" i="17"/>
  <c r="S52" i="17"/>
  <c r="L52" i="17"/>
  <c r="K52" i="17"/>
  <c r="E52" i="17"/>
  <c r="M52" i="17" s="1"/>
  <c r="N52" i="17" s="1"/>
  <c r="U51" i="17"/>
  <c r="S51" i="17"/>
  <c r="M51" i="17"/>
  <c r="N51" i="17" s="1"/>
  <c r="K51" i="17"/>
  <c r="L51" i="17" s="1"/>
  <c r="E51" i="17"/>
  <c r="T51" i="17" s="1"/>
  <c r="U50" i="17"/>
  <c r="S50" i="17"/>
  <c r="L50" i="17"/>
  <c r="K50" i="17"/>
  <c r="E50" i="17"/>
  <c r="M50" i="17" s="1"/>
  <c r="N50" i="17" s="1"/>
  <c r="U49" i="17"/>
  <c r="S49" i="17"/>
  <c r="M49" i="17"/>
  <c r="N49" i="17" s="1"/>
  <c r="K49" i="17"/>
  <c r="L49" i="17" s="1"/>
  <c r="E49" i="17"/>
  <c r="T49" i="17" s="1"/>
  <c r="U48" i="17"/>
  <c r="S48" i="17"/>
  <c r="L48" i="17"/>
  <c r="K48" i="17"/>
  <c r="E48" i="17"/>
  <c r="M48" i="17" s="1"/>
  <c r="N48" i="17" s="1"/>
  <c r="U47" i="17"/>
  <c r="S47" i="17"/>
  <c r="M47" i="17"/>
  <c r="N47" i="17" s="1"/>
  <c r="K47" i="17"/>
  <c r="L47" i="17" s="1"/>
  <c r="E47" i="17"/>
  <c r="T47" i="17" s="1"/>
  <c r="U46" i="17"/>
  <c r="S46" i="17"/>
  <c r="L46" i="17"/>
  <c r="K46" i="17"/>
  <c r="E46" i="17"/>
  <c r="M46" i="17" s="1"/>
  <c r="N46" i="17" s="1"/>
  <c r="U45" i="17"/>
  <c r="S45" i="17"/>
  <c r="M45" i="17"/>
  <c r="N45" i="17" s="1"/>
  <c r="K45" i="17"/>
  <c r="L45" i="17" s="1"/>
  <c r="E45" i="17"/>
  <c r="T45" i="17" s="1"/>
  <c r="U44" i="17"/>
  <c r="S44" i="17"/>
  <c r="L44" i="17"/>
  <c r="K44" i="17"/>
  <c r="E44" i="17"/>
  <c r="M44" i="17" s="1"/>
  <c r="N44" i="17" s="1"/>
  <c r="U43" i="17"/>
  <c r="S43" i="17"/>
  <c r="M43" i="17"/>
  <c r="N43" i="17" s="1"/>
  <c r="K43" i="17"/>
  <c r="L43" i="17" s="1"/>
  <c r="E43" i="17"/>
  <c r="T43" i="17" s="1"/>
  <c r="U42" i="17"/>
  <c r="S42" i="17"/>
  <c r="L42" i="17"/>
  <c r="K42" i="17"/>
  <c r="E42" i="17"/>
  <c r="M42" i="17" s="1"/>
  <c r="N42" i="17" s="1"/>
  <c r="U41" i="17"/>
  <c r="S41" i="17"/>
  <c r="M41" i="17"/>
  <c r="N41" i="17" s="1"/>
  <c r="K41" i="17"/>
  <c r="L41" i="17" s="1"/>
  <c r="E41" i="17"/>
  <c r="T41" i="17" s="1"/>
  <c r="U40" i="17"/>
  <c r="S40" i="17"/>
  <c r="L40" i="17"/>
  <c r="K40" i="17"/>
  <c r="E40" i="17"/>
  <c r="M40" i="17" s="1"/>
  <c r="N40" i="17" s="1"/>
  <c r="U39" i="17"/>
  <c r="S39" i="17"/>
  <c r="M39" i="17"/>
  <c r="N39" i="17" s="1"/>
  <c r="K39" i="17"/>
  <c r="L39" i="17" s="1"/>
  <c r="E39" i="17"/>
  <c r="T39" i="17" s="1"/>
  <c r="U38" i="17"/>
  <c r="S38" i="17"/>
  <c r="L38" i="17"/>
  <c r="K38" i="17"/>
  <c r="E38" i="17"/>
  <c r="M38" i="17" s="1"/>
  <c r="N38" i="17" s="1"/>
  <c r="U37" i="17"/>
  <c r="T37" i="17"/>
  <c r="S37" i="17"/>
  <c r="M37" i="17"/>
  <c r="N37" i="17" s="1"/>
  <c r="K37" i="17"/>
  <c r="L37" i="17" s="1"/>
  <c r="G36" i="17"/>
  <c r="C36" i="17"/>
  <c r="H35" i="17"/>
  <c r="H36" i="17" s="1"/>
  <c r="G35" i="17"/>
  <c r="F35" i="17"/>
  <c r="F36" i="17" s="1"/>
  <c r="D35" i="17"/>
  <c r="D36" i="17" s="1"/>
  <c r="K36" i="17" s="1"/>
  <c r="C35" i="17"/>
  <c r="F34" i="17"/>
  <c r="D34" i="17"/>
  <c r="K34" i="17" s="1"/>
  <c r="M33" i="17"/>
  <c r="N33" i="17" s="1"/>
  <c r="K33" i="17"/>
  <c r="L33" i="17" s="1"/>
  <c r="E33" i="17"/>
  <c r="H31" i="17"/>
  <c r="G31" i="17"/>
  <c r="F31" i="17"/>
  <c r="E31" i="17"/>
  <c r="D31" i="17"/>
  <c r="C31" i="17"/>
  <c r="H30" i="17"/>
  <c r="F30" i="17"/>
  <c r="D30" i="17"/>
  <c r="M29" i="17"/>
  <c r="N29" i="17" s="1"/>
  <c r="K29" i="17"/>
  <c r="L29" i="17" s="1"/>
  <c r="N27" i="17"/>
  <c r="M27" i="17"/>
  <c r="L27" i="17"/>
  <c r="K27" i="17"/>
  <c r="M26" i="17"/>
  <c r="N26" i="17" s="1"/>
  <c r="K26" i="17"/>
  <c r="L26" i="17" s="1"/>
  <c r="G25" i="17"/>
  <c r="C25" i="17"/>
  <c r="M24" i="17"/>
  <c r="K24" i="17"/>
  <c r="H24" i="17"/>
  <c r="L24" i="17" s="1"/>
  <c r="F24" i="17"/>
  <c r="E24" i="17"/>
  <c r="D24" i="17"/>
  <c r="C24" i="17"/>
  <c r="C22" i="17" s="1"/>
  <c r="N23" i="17"/>
  <c r="L23" i="17"/>
  <c r="K23" i="17"/>
  <c r="E23" i="17"/>
  <c r="M23" i="17" s="1"/>
  <c r="K21" i="17"/>
  <c r="H21" i="17"/>
  <c r="F21" i="17"/>
  <c r="D21" i="17"/>
  <c r="C21" i="17"/>
  <c r="Q21" i="17" s="1"/>
  <c r="K19" i="17"/>
  <c r="F19" i="17"/>
  <c r="E19" i="17"/>
  <c r="T19" i="17" s="1"/>
  <c r="D19" i="17"/>
  <c r="C19" i="17"/>
  <c r="C34" i="17" s="1"/>
  <c r="K18" i="17"/>
  <c r="H18" i="17"/>
  <c r="L18" i="17" s="1"/>
  <c r="G18" i="17"/>
  <c r="U18" i="17" s="1"/>
  <c r="F18" i="17"/>
  <c r="E18" i="17"/>
  <c r="T18" i="17" s="1"/>
  <c r="D18" i="17"/>
  <c r="C18" i="17"/>
  <c r="S18" i="17" s="1"/>
  <c r="K17" i="17"/>
  <c r="H17" i="17"/>
  <c r="L17" i="17" s="1"/>
  <c r="G17" i="17"/>
  <c r="U17" i="17" s="1"/>
  <c r="F17" i="17"/>
  <c r="E17" i="17"/>
  <c r="T17" i="17" s="1"/>
  <c r="D17" i="17"/>
  <c r="C17" i="17"/>
  <c r="S17" i="17" s="1"/>
  <c r="K16" i="17"/>
  <c r="H16" i="17"/>
  <c r="L16" i="17" s="1"/>
  <c r="F16" i="17"/>
  <c r="E16" i="17"/>
  <c r="T16" i="17" s="1"/>
  <c r="D16" i="17"/>
  <c r="C16" i="17"/>
  <c r="C30" i="17" s="1"/>
  <c r="K15" i="17"/>
  <c r="H15" i="17"/>
  <c r="H28" i="17" s="1"/>
  <c r="F15" i="17"/>
  <c r="F28" i="17" s="1"/>
  <c r="E15" i="17"/>
  <c r="T15" i="17" s="1"/>
  <c r="D15" i="17"/>
  <c r="D28" i="17" s="1"/>
  <c r="K28" i="17" s="1"/>
  <c r="C15" i="17"/>
  <c r="C28" i="17" s="1"/>
  <c r="U14" i="17"/>
  <c r="M14" i="17"/>
  <c r="N14" i="17" s="1"/>
  <c r="K14" i="17"/>
  <c r="H14" i="17"/>
  <c r="L14" i="17" s="1"/>
  <c r="G14" i="17"/>
  <c r="F14" i="17"/>
  <c r="E14" i="17"/>
  <c r="D14" i="17"/>
  <c r="C14" i="17"/>
  <c r="N13" i="17"/>
  <c r="M13" i="17"/>
  <c r="L13" i="17"/>
  <c r="K13" i="17"/>
  <c r="H12" i="17"/>
  <c r="L12" i="17" s="1"/>
  <c r="F12" i="17"/>
  <c r="D12" i="17"/>
  <c r="K12" i="17" s="1"/>
  <c r="N11" i="17"/>
  <c r="M11" i="17"/>
  <c r="L11" i="17"/>
  <c r="K11" i="17"/>
  <c r="N10" i="17"/>
  <c r="M10" i="17"/>
  <c r="L10" i="17"/>
  <c r="K10" i="17"/>
  <c r="F9" i="17"/>
  <c r="E34" i="17" l="1"/>
  <c r="T34" i="17" s="1"/>
  <c r="S19" i="17"/>
  <c r="N115" i="17"/>
  <c r="G130" i="17"/>
  <c r="M16" i="17"/>
  <c r="N143" i="17"/>
  <c r="M15" i="17"/>
  <c r="C12" i="17"/>
  <c r="C9" i="17" s="1"/>
  <c r="N144" i="17"/>
  <c r="M17" i="17"/>
  <c r="N17" i="17" s="1"/>
  <c r="M18" i="17"/>
  <c r="N18" i="17" s="1"/>
  <c r="N145" i="17"/>
  <c r="S28" i="17"/>
  <c r="L28" i="17"/>
  <c r="E28" i="17"/>
  <c r="T28" i="17" s="1"/>
  <c r="C32" i="17"/>
  <c r="E32" i="17"/>
  <c r="G32" i="17"/>
  <c r="S36" i="17"/>
  <c r="L19" i="17"/>
  <c r="H34" i="17"/>
  <c r="L34" i="17" s="1"/>
  <c r="D9" i="17"/>
  <c r="K9" i="17" s="1"/>
  <c r="H9" i="17"/>
  <c r="S12" i="17"/>
  <c r="T14" i="17"/>
  <c r="E12" i="17"/>
  <c r="S14" i="17"/>
  <c r="S15" i="17"/>
  <c r="S30" i="17"/>
  <c r="S16" i="17"/>
  <c r="S34" i="17"/>
  <c r="M34" i="17"/>
  <c r="M19" i="17"/>
  <c r="L21" i="17"/>
  <c r="S21" i="17"/>
  <c r="T24" i="17"/>
  <c r="S24" i="17"/>
  <c r="K30" i="17"/>
  <c r="L30" i="17" s="1"/>
  <c r="K31" i="17"/>
  <c r="L31" i="17" s="1"/>
  <c r="D25" i="17"/>
  <c r="D32" i="17"/>
  <c r="F25" i="17"/>
  <c r="F22" i="17" s="1"/>
  <c r="F32" i="17"/>
  <c r="T31" i="17"/>
  <c r="H25" i="17"/>
  <c r="H32" i="17"/>
  <c r="L36" i="17"/>
  <c r="U36" i="17"/>
  <c r="T38" i="17"/>
  <c r="T40" i="17"/>
  <c r="T42" i="17"/>
  <c r="T44" i="17"/>
  <c r="T46" i="17"/>
  <c r="T48" i="17"/>
  <c r="T50" i="17"/>
  <c r="T52" i="17"/>
  <c r="T54" i="17"/>
  <c r="T56" i="17"/>
  <c r="T58" i="17"/>
  <c r="T60" i="17"/>
  <c r="L132" i="17"/>
  <c r="F132" i="17"/>
  <c r="K132" i="17" s="1"/>
  <c r="L116" i="17"/>
  <c r="L117" i="17"/>
  <c r="E119" i="17"/>
  <c r="U119" i="17"/>
  <c r="L126" i="17"/>
  <c r="L129" i="17"/>
  <c r="M132" i="17"/>
  <c r="N132" i="17" s="1"/>
  <c r="E132" i="17"/>
  <c r="L138" i="17"/>
  <c r="U156" i="17"/>
  <c r="E156" i="17"/>
  <c r="T156" i="17" s="1"/>
  <c r="L15" i="17"/>
  <c r="M31" i="17"/>
  <c r="N31" i="17" s="1"/>
  <c r="S31" i="17"/>
  <c r="U31" i="17"/>
  <c r="E35" i="17"/>
  <c r="M35" i="17" s="1"/>
  <c r="N35" i="17" s="1"/>
  <c r="K35" i="17"/>
  <c r="L35" i="17" s="1"/>
  <c r="M62" i="17"/>
  <c r="N62" i="17" s="1"/>
  <c r="T65" i="17"/>
  <c r="T69" i="17"/>
  <c r="T73" i="17"/>
  <c r="T77" i="17"/>
  <c r="T81" i="17"/>
  <c r="T85" i="17"/>
  <c r="S88" i="17"/>
  <c r="T92" i="17"/>
  <c r="T96" i="17"/>
  <c r="T100" i="17"/>
  <c r="T104" i="17"/>
  <c r="K107" i="17"/>
  <c r="K110" i="17"/>
  <c r="H110" i="17"/>
  <c r="C126" i="17"/>
  <c r="S113" i="17"/>
  <c r="C110" i="17"/>
  <c r="T113" i="17"/>
  <c r="E110" i="17"/>
  <c r="G113" i="17"/>
  <c r="M113" i="17"/>
  <c r="M119" i="17"/>
  <c r="N119" i="17" s="1"/>
  <c r="M120" i="17"/>
  <c r="N120" i="17" s="1"/>
  <c r="K123" i="17"/>
  <c r="D120" i="17"/>
  <c r="F120" i="17"/>
  <c r="F137" i="17" s="1"/>
  <c r="F166" i="17" s="1"/>
  <c r="T123" i="17"/>
  <c r="H123" i="17"/>
  <c r="L123" i="17" s="1"/>
  <c r="H134" i="17"/>
  <c r="L134" i="17" s="1"/>
  <c r="L133" i="17"/>
  <c r="D137" i="17"/>
  <c r="E88" i="17"/>
  <c r="T88" i="17" s="1"/>
  <c r="U112" i="17"/>
  <c r="M117" i="17"/>
  <c r="G117" i="17"/>
  <c r="T117" i="17"/>
  <c r="L119" i="17"/>
  <c r="T120" i="17"/>
  <c r="L122" i="17"/>
  <c r="S123" i="17"/>
  <c r="U123" i="17"/>
  <c r="L128" i="17"/>
  <c r="U130" i="17"/>
  <c r="E130" i="17"/>
  <c r="T130" i="17" s="1"/>
  <c r="K130" i="17"/>
  <c r="L130" i="17" s="1"/>
  <c r="M122" i="17"/>
  <c r="N122" i="17" s="1"/>
  <c r="M123" i="17"/>
  <c r="N123" i="17" s="1"/>
  <c r="U129" i="17"/>
  <c r="S138" i="17"/>
  <c r="L141" i="17"/>
  <c r="L162" i="17"/>
  <c r="L152" i="17"/>
  <c r="H150" i="17"/>
  <c r="L150" i="17" s="1"/>
  <c r="L153" i="17"/>
  <c r="M141" i="17"/>
  <c r="L143" i="17"/>
  <c r="L145" i="17"/>
  <c r="G146" i="17"/>
  <c r="G152" i="17"/>
  <c r="K152" i="17"/>
  <c r="M152" i="17"/>
  <c r="N152" i="17" s="1"/>
  <c r="M153" i="17"/>
  <c r="N153" i="17" s="1"/>
  <c r="U153" i="17"/>
  <c r="L157" i="17"/>
  <c r="G158" i="17"/>
  <c r="G160" i="17"/>
  <c r="G164" i="17"/>
  <c r="M164" i="17"/>
  <c r="N164" i="17" s="1"/>
  <c r="U143" i="17"/>
  <c r="T146" i="17"/>
  <c r="G149" i="17"/>
  <c r="M149" i="17"/>
  <c r="N149" i="17" s="1"/>
  <c r="M162" i="17"/>
  <c r="M130" i="17" l="1"/>
  <c r="N130" i="17" s="1"/>
  <c r="M156" i="17"/>
  <c r="N156" i="17" s="1"/>
  <c r="M12" i="17"/>
  <c r="H120" i="17"/>
  <c r="N117" i="17"/>
  <c r="M88" i="17"/>
  <c r="N88" i="17" s="1"/>
  <c r="D166" i="17"/>
  <c r="K137" i="17"/>
  <c r="K120" i="17"/>
  <c r="N113" i="17"/>
  <c r="T110" i="17"/>
  <c r="E107" i="17"/>
  <c r="S110" i="17"/>
  <c r="M110" i="17"/>
  <c r="C107" i="17"/>
  <c r="S126" i="17"/>
  <c r="S120" i="17"/>
  <c r="T119" i="17"/>
  <c r="E21" i="17"/>
  <c r="H22" i="17"/>
  <c r="K32" i="17"/>
  <c r="U25" i="17"/>
  <c r="L9" i="17"/>
  <c r="T32" i="17"/>
  <c r="G150" i="17"/>
  <c r="U152" i="17"/>
  <c r="G24" i="17"/>
  <c r="U149" i="17"/>
  <c r="G21" i="17"/>
  <c r="U164" i="17"/>
  <c r="U160" i="17"/>
  <c r="E160" i="17"/>
  <c r="U158" i="17"/>
  <c r="E158" i="17"/>
  <c r="G162" i="17"/>
  <c r="U146" i="17"/>
  <c r="G141" i="17"/>
  <c r="N141" i="17" s="1"/>
  <c r="G16" i="17"/>
  <c r="U117" i="17"/>
  <c r="G19" i="17"/>
  <c r="G126" i="17"/>
  <c r="G110" i="17"/>
  <c r="U113" i="17"/>
  <c r="G15" i="17"/>
  <c r="H107" i="17"/>
  <c r="L110" i="17"/>
  <c r="E36" i="17"/>
  <c r="E25" i="17"/>
  <c r="L32" i="17"/>
  <c r="S25" i="17"/>
  <c r="K25" i="17"/>
  <c r="L25" i="17" s="1"/>
  <c r="D22" i="17"/>
  <c r="N19" i="17"/>
  <c r="E9" i="17"/>
  <c r="T9" i="17" s="1"/>
  <c r="T12" i="17"/>
  <c r="S9" i="17"/>
  <c r="U32" i="17"/>
  <c r="S32" i="17"/>
  <c r="M32" i="17"/>
  <c r="N32" i="17" s="1"/>
  <c r="M28" i="17"/>
  <c r="M9" i="17" l="1"/>
  <c r="T36" i="17"/>
  <c r="M36" i="17"/>
  <c r="N36" i="17" s="1"/>
  <c r="H137" i="17"/>
  <c r="L107" i="17"/>
  <c r="G34" i="17"/>
  <c r="U19" i="17"/>
  <c r="G30" i="17"/>
  <c r="U16" i="17"/>
  <c r="N16" i="17"/>
  <c r="U162" i="17"/>
  <c r="T160" i="17"/>
  <c r="M160" i="17"/>
  <c r="N160" i="17" s="1"/>
  <c r="N162" i="17"/>
  <c r="Q22" i="17"/>
  <c r="T21" i="17"/>
  <c r="M21" i="17"/>
  <c r="N21" i="17" s="1"/>
  <c r="N110" i="17"/>
  <c r="E137" i="17"/>
  <c r="T107" i="17"/>
  <c r="L120" i="17"/>
  <c r="U120" i="17"/>
  <c r="K22" i="17"/>
  <c r="L22" i="17" s="1"/>
  <c r="S22" i="17"/>
  <c r="T25" i="17"/>
  <c r="M25" i="17"/>
  <c r="N25" i="17" s="1"/>
  <c r="E22" i="17"/>
  <c r="G28" i="17"/>
  <c r="U15" i="17"/>
  <c r="N15" i="17"/>
  <c r="G12" i="17"/>
  <c r="G107" i="17"/>
  <c r="U110" i="17"/>
  <c r="U126" i="17"/>
  <c r="E126" i="17"/>
  <c r="U141" i="17"/>
  <c r="G138" i="17"/>
  <c r="T158" i="17"/>
  <c r="M158" i="17"/>
  <c r="N158" i="17" s="1"/>
  <c r="U21" i="17"/>
  <c r="G22" i="17"/>
  <c r="U24" i="17"/>
  <c r="N24" i="17"/>
  <c r="U150" i="17"/>
  <c r="E150" i="17"/>
  <c r="C137" i="17"/>
  <c r="S107" i="17"/>
  <c r="M107" i="17"/>
  <c r="N107" i="17" s="1"/>
  <c r="C166" i="17" l="1"/>
  <c r="S137" i="17"/>
  <c r="M137" i="17"/>
  <c r="T150" i="17"/>
  <c r="M150" i="17"/>
  <c r="N150" i="17" s="1"/>
  <c r="U22" i="17"/>
  <c r="U138" i="17"/>
  <c r="E138" i="17"/>
  <c r="T126" i="17"/>
  <c r="M126" i="17"/>
  <c r="N126" i="17" s="1"/>
  <c r="U28" i="17"/>
  <c r="T22" i="17"/>
  <c r="M22" i="17"/>
  <c r="N22" i="17" s="1"/>
  <c r="E166" i="17"/>
  <c r="T137" i="17"/>
  <c r="U30" i="17"/>
  <c r="E30" i="17"/>
  <c r="G137" i="17"/>
  <c r="U107" i="17"/>
  <c r="U12" i="17"/>
  <c r="G9" i="17"/>
  <c r="N9" i="17" s="1"/>
  <c r="N12" i="17"/>
  <c r="U34" i="17"/>
  <c r="N34" i="17"/>
  <c r="H166" i="17"/>
  <c r="L137" i="17"/>
  <c r="N28" i="17"/>
  <c r="T30" i="17" l="1"/>
  <c r="M30" i="17"/>
  <c r="N30" i="17" s="1"/>
  <c r="T138" i="17"/>
  <c r="M138" i="17"/>
  <c r="N138" i="17" s="1"/>
  <c r="O9" i="17"/>
  <c r="U9" i="17"/>
  <c r="V7" i="17"/>
  <c r="X21" i="17"/>
  <c r="O21" i="17"/>
  <c r="G166" i="17"/>
  <c r="U137" i="17"/>
  <c r="V137" i="17"/>
  <c r="N137" i="17"/>
  <c r="V159" i="17" l="1"/>
  <c r="V151" i="17"/>
  <c r="V140" i="17"/>
  <c r="V161" i="17"/>
  <c r="V155" i="17"/>
  <c r="V154" i="17"/>
  <c r="V148" i="17"/>
  <c r="V142" i="17"/>
  <c r="V139" i="17"/>
  <c r="V135" i="17"/>
  <c r="V131" i="17"/>
  <c r="V127" i="17"/>
  <c r="V124" i="17"/>
  <c r="V111" i="17"/>
  <c r="V136" i="17"/>
  <c r="V129" i="17"/>
  <c r="V125" i="17"/>
  <c r="V121" i="17"/>
  <c r="V114" i="17"/>
  <c r="V108" i="17"/>
  <c r="V105" i="17"/>
  <c r="V103" i="17"/>
  <c r="V101" i="17"/>
  <c r="V99" i="17"/>
  <c r="V97" i="17"/>
  <c r="V95" i="17"/>
  <c r="V93" i="17"/>
  <c r="V91" i="17"/>
  <c r="V89" i="17"/>
  <c r="V86" i="17"/>
  <c r="V84" i="17"/>
  <c r="V82" i="17"/>
  <c r="V80" i="17"/>
  <c r="V78" i="17"/>
  <c r="V76" i="17"/>
  <c r="V74" i="17"/>
  <c r="V72" i="17"/>
  <c r="V70" i="17"/>
  <c r="V68" i="17"/>
  <c r="V66" i="17"/>
  <c r="V64" i="17"/>
  <c r="V62" i="17"/>
  <c r="V132" i="17"/>
  <c r="V123" i="17"/>
  <c r="V122" i="17"/>
  <c r="V104" i="17"/>
  <c r="V100" i="17"/>
  <c r="V96" i="17"/>
  <c r="V92" i="17"/>
  <c r="V88" i="17"/>
  <c r="V85" i="17"/>
  <c r="V81" i="17"/>
  <c r="V77" i="17"/>
  <c r="V73" i="17"/>
  <c r="V69" i="17"/>
  <c r="V65" i="17"/>
  <c r="V61" i="17"/>
  <c r="V59" i="17"/>
  <c r="V57" i="17"/>
  <c r="V55" i="17"/>
  <c r="V53" i="17"/>
  <c r="V51" i="17"/>
  <c r="V49" i="17"/>
  <c r="V47" i="17"/>
  <c r="V45" i="17"/>
  <c r="V43" i="17"/>
  <c r="V41" i="17"/>
  <c r="V39" i="17"/>
  <c r="V37" i="17"/>
  <c r="V27" i="17"/>
  <c r="V23" i="17"/>
  <c r="V13" i="17"/>
  <c r="V134" i="17"/>
  <c r="V128" i="17"/>
  <c r="V115" i="17"/>
  <c r="V109" i="17"/>
  <c r="V106" i="17"/>
  <c r="V102" i="17"/>
  <c r="V98" i="17"/>
  <c r="V94" i="17"/>
  <c r="V90" i="17"/>
  <c r="V87" i="17"/>
  <c r="V83" i="17"/>
  <c r="V79" i="17"/>
  <c r="V75" i="17"/>
  <c r="V71" i="17"/>
  <c r="V67" i="17"/>
  <c r="V63" i="17"/>
  <c r="V60" i="17"/>
  <c r="V58" i="17"/>
  <c r="V56" i="17"/>
  <c r="V54" i="17"/>
  <c r="V52" i="17"/>
  <c r="V50" i="17"/>
  <c r="V48" i="17"/>
  <c r="V46" i="17"/>
  <c r="V44" i="17"/>
  <c r="V42" i="17"/>
  <c r="V40" i="17"/>
  <c r="V38" i="17"/>
  <c r="V33" i="17"/>
  <c r="V31" i="17"/>
  <c r="V29" i="17"/>
  <c r="V26" i="17"/>
  <c r="V17" i="17"/>
  <c r="V25" i="17"/>
  <c r="V119" i="17"/>
  <c r="V120" i="17"/>
  <c r="V153" i="17"/>
  <c r="V112" i="17"/>
  <c r="V116" i="17"/>
  <c r="V118" i="17"/>
  <c r="V133" i="17"/>
  <c r="V143" i="17"/>
  <c r="V130" i="17"/>
  <c r="V144" i="17"/>
  <c r="V145" i="17"/>
  <c r="V157" i="17"/>
  <c r="V35" i="17"/>
  <c r="V14" i="17"/>
  <c r="V18" i="17"/>
  <c r="V36" i="17"/>
  <c r="V156" i="17"/>
  <c r="V163" i="17"/>
  <c r="V158" i="17"/>
  <c r="V146" i="17"/>
  <c r="V117" i="17"/>
  <c r="V152" i="17"/>
  <c r="V149" i="17"/>
  <c r="V164" i="17"/>
  <c r="V160" i="17"/>
  <c r="V113" i="17"/>
  <c r="V32" i="17"/>
  <c r="V16" i="17"/>
  <c r="V162" i="17"/>
  <c r="V15" i="17"/>
  <c r="V126" i="17"/>
  <c r="V21" i="17"/>
  <c r="V24" i="17"/>
  <c r="V150" i="17"/>
  <c r="V19" i="17"/>
  <c r="V110" i="17"/>
  <c r="V141" i="17"/>
  <c r="V28" i="17"/>
  <c r="V30" i="17"/>
  <c r="V107" i="17"/>
  <c r="V34" i="17"/>
  <c r="V22" i="17"/>
  <c r="V138" i="17"/>
  <c r="V12" i="17"/>
  <c r="AA16" i="11" l="1"/>
  <c r="D152" i="16" l="1"/>
  <c r="E152" i="16"/>
  <c r="G119" i="16"/>
  <c r="E149" i="16"/>
  <c r="C152" i="16"/>
  <c r="C149" i="16"/>
  <c r="E113" i="16" l="1"/>
  <c r="J166" i="16" l="1"/>
  <c r="I166" i="16"/>
  <c r="M165" i="16"/>
  <c r="N165" i="16" s="1"/>
  <c r="K165" i="16"/>
  <c r="L165" i="16" s="1"/>
  <c r="K164" i="16"/>
  <c r="G164" i="16"/>
  <c r="F164" i="16"/>
  <c r="E164" i="16"/>
  <c r="T164" i="16" s="1"/>
  <c r="D164" i="16"/>
  <c r="C164" i="16"/>
  <c r="S164" i="16" s="1"/>
  <c r="H163" i="16"/>
  <c r="H164" i="16" s="1"/>
  <c r="L164" i="16" s="1"/>
  <c r="G163" i="16"/>
  <c r="H162" i="16"/>
  <c r="L162" i="16" s="1"/>
  <c r="F162" i="16"/>
  <c r="D162" i="16"/>
  <c r="K162" i="16" s="1"/>
  <c r="C162" i="16"/>
  <c r="S162" i="16" s="1"/>
  <c r="U160" i="16"/>
  <c r="K160" i="16"/>
  <c r="G160" i="16"/>
  <c r="F160" i="16"/>
  <c r="D160" i="16"/>
  <c r="C160" i="16"/>
  <c r="S160" i="16" s="1"/>
  <c r="L159" i="16"/>
  <c r="K159" i="16"/>
  <c r="E159" i="16"/>
  <c r="M159" i="16" s="1"/>
  <c r="N159" i="16" s="1"/>
  <c r="S158" i="16"/>
  <c r="K158" i="16"/>
  <c r="G158" i="16"/>
  <c r="F158" i="16"/>
  <c r="C158" i="16"/>
  <c r="T157" i="16"/>
  <c r="S157" i="16"/>
  <c r="N157" i="16"/>
  <c r="M157" i="16"/>
  <c r="K157" i="16"/>
  <c r="H157" i="16"/>
  <c r="G157" i="16"/>
  <c r="U157" i="16" s="1"/>
  <c r="F156" i="16"/>
  <c r="D156" i="16"/>
  <c r="K156" i="16" s="1"/>
  <c r="C156" i="16"/>
  <c r="M155" i="16"/>
  <c r="N155" i="16" s="1"/>
  <c r="K155" i="16"/>
  <c r="L155" i="16" s="1"/>
  <c r="E155" i="16"/>
  <c r="M154" i="16"/>
  <c r="N154" i="16" s="1"/>
  <c r="K154" i="16"/>
  <c r="L154" i="16" s="1"/>
  <c r="K153" i="16"/>
  <c r="G153" i="16"/>
  <c r="F153" i="16"/>
  <c r="E153" i="16"/>
  <c r="T153" i="16" s="1"/>
  <c r="D153" i="16"/>
  <c r="C153" i="16"/>
  <c r="M153" i="16" s="1"/>
  <c r="N153" i="16" s="1"/>
  <c r="S152" i="16"/>
  <c r="K152" i="16"/>
  <c r="F152" i="16"/>
  <c r="T152" i="16"/>
  <c r="H152" i="16"/>
  <c r="L152" i="16" s="1"/>
  <c r="N151" i="16"/>
  <c r="M151" i="16"/>
  <c r="L151" i="16"/>
  <c r="K151" i="16"/>
  <c r="F150" i="16"/>
  <c r="D150" i="16"/>
  <c r="K150" i="16" s="1"/>
  <c r="K149" i="16"/>
  <c r="H149" i="16"/>
  <c r="T149" i="16"/>
  <c r="M149" i="16"/>
  <c r="M148" i="16"/>
  <c r="N148" i="16" s="1"/>
  <c r="K148" i="16"/>
  <c r="L148" i="16" s="1"/>
  <c r="T147" i="16"/>
  <c r="S147" i="16"/>
  <c r="H147" i="16"/>
  <c r="G147" i="16"/>
  <c r="U146" i="16"/>
  <c r="S146" i="16"/>
  <c r="H146" i="16"/>
  <c r="G146" i="16"/>
  <c r="E146" i="16"/>
  <c r="E162" i="16" s="1"/>
  <c r="T162" i="16" s="1"/>
  <c r="T145" i="16"/>
  <c r="S145" i="16"/>
  <c r="M145" i="16"/>
  <c r="N145" i="16" s="1"/>
  <c r="L145" i="16"/>
  <c r="K145" i="16"/>
  <c r="H145" i="16"/>
  <c r="H160" i="16" s="1"/>
  <c r="L160" i="16" s="1"/>
  <c r="G145" i="16"/>
  <c r="U145" i="16" s="1"/>
  <c r="T144" i="16"/>
  <c r="S144" i="16"/>
  <c r="N144" i="16"/>
  <c r="M144" i="16"/>
  <c r="K144" i="16"/>
  <c r="H144" i="16"/>
  <c r="G144" i="16"/>
  <c r="T143" i="16"/>
  <c r="S143" i="16"/>
  <c r="M143" i="16"/>
  <c r="N143" i="16" s="1"/>
  <c r="L143" i="16"/>
  <c r="K143" i="16"/>
  <c r="H143" i="16"/>
  <c r="H156" i="16" s="1"/>
  <c r="L156" i="16" s="1"/>
  <c r="G143" i="16"/>
  <c r="G156" i="16" s="1"/>
  <c r="N142" i="16"/>
  <c r="M142" i="16"/>
  <c r="K142" i="16"/>
  <c r="L142" i="16" s="1"/>
  <c r="S141" i="16"/>
  <c r="K141" i="16"/>
  <c r="F141" i="16"/>
  <c r="E141" i="16"/>
  <c r="T141" i="16" s="1"/>
  <c r="D141" i="16"/>
  <c r="C141" i="16"/>
  <c r="M141" i="16" s="1"/>
  <c r="N140" i="16"/>
  <c r="M140" i="16"/>
  <c r="K140" i="16"/>
  <c r="L140" i="16" s="1"/>
  <c r="N139" i="16"/>
  <c r="M139" i="16"/>
  <c r="K139" i="16"/>
  <c r="L139" i="16" s="1"/>
  <c r="S138" i="16"/>
  <c r="K138" i="16"/>
  <c r="F138" i="16"/>
  <c r="D138" i="16"/>
  <c r="C138" i="16"/>
  <c r="M136" i="16"/>
  <c r="N136" i="16" s="1"/>
  <c r="L136" i="16"/>
  <c r="K136" i="16"/>
  <c r="M135" i="16"/>
  <c r="N135" i="16" s="1"/>
  <c r="L135" i="16"/>
  <c r="K135" i="16"/>
  <c r="H134" i="16"/>
  <c r="L134" i="16" s="1"/>
  <c r="F134" i="16"/>
  <c r="E134" i="16"/>
  <c r="D134" i="16"/>
  <c r="K134" i="16" s="1"/>
  <c r="C134" i="16"/>
  <c r="M134" i="16" s="1"/>
  <c r="M133" i="16"/>
  <c r="K133" i="16"/>
  <c r="H133" i="16"/>
  <c r="L133" i="16" s="1"/>
  <c r="G133" i="16"/>
  <c r="D132" i="16"/>
  <c r="C132" i="16"/>
  <c r="M131" i="16"/>
  <c r="N131" i="16" s="1"/>
  <c r="K131" i="16"/>
  <c r="L131" i="16" s="1"/>
  <c r="S130" i="16"/>
  <c r="K130" i="16"/>
  <c r="F130" i="16"/>
  <c r="D130" i="16"/>
  <c r="C130" i="16"/>
  <c r="T129" i="16"/>
  <c r="S129" i="16"/>
  <c r="M129" i="16"/>
  <c r="K129" i="16"/>
  <c r="H129" i="16"/>
  <c r="H130" i="16" s="1"/>
  <c r="L130" i="16" s="1"/>
  <c r="G129" i="16"/>
  <c r="H128" i="16"/>
  <c r="G128" i="16"/>
  <c r="F128" i="16"/>
  <c r="D128" i="16"/>
  <c r="C128" i="16"/>
  <c r="M127" i="16"/>
  <c r="N127" i="16" s="1"/>
  <c r="K127" i="16"/>
  <c r="L127" i="16" s="1"/>
  <c r="N125" i="16"/>
  <c r="M125" i="16"/>
  <c r="K125" i="16"/>
  <c r="L125" i="16" s="1"/>
  <c r="M124" i="16"/>
  <c r="N124" i="16" s="1"/>
  <c r="K124" i="16"/>
  <c r="L124" i="16" s="1"/>
  <c r="S123" i="16"/>
  <c r="K123" i="16"/>
  <c r="H123" i="16"/>
  <c r="F123" i="16"/>
  <c r="E123" i="16"/>
  <c r="T123" i="16" s="1"/>
  <c r="D123" i="16"/>
  <c r="C123" i="16"/>
  <c r="K122" i="16"/>
  <c r="H122" i="16"/>
  <c r="H24" i="16" s="1"/>
  <c r="G122" i="16"/>
  <c r="C122" i="16"/>
  <c r="S122" i="16" s="1"/>
  <c r="N121" i="16"/>
  <c r="M121" i="16"/>
  <c r="K121" i="16"/>
  <c r="L121" i="16" s="1"/>
  <c r="H120" i="16"/>
  <c r="F120" i="16"/>
  <c r="D120" i="16"/>
  <c r="K120" i="16" s="1"/>
  <c r="C120" i="16"/>
  <c r="K119" i="16"/>
  <c r="H119" i="16"/>
  <c r="L119" i="16" s="1"/>
  <c r="U119" i="16"/>
  <c r="E119" i="16"/>
  <c r="T119" i="16" s="1"/>
  <c r="C119" i="16"/>
  <c r="M118" i="16"/>
  <c r="K118" i="16"/>
  <c r="H118" i="16"/>
  <c r="L118" i="16" s="1"/>
  <c r="G118" i="16"/>
  <c r="S117" i="16"/>
  <c r="K117" i="16"/>
  <c r="H117" i="16"/>
  <c r="L117" i="16" s="1"/>
  <c r="E117" i="16"/>
  <c r="T117" i="16" s="1"/>
  <c r="N116" i="16"/>
  <c r="M116" i="16"/>
  <c r="K116" i="16"/>
  <c r="H116" i="16"/>
  <c r="G116" i="16"/>
  <c r="G132" i="16" s="1"/>
  <c r="U115" i="16"/>
  <c r="T115" i="16"/>
  <c r="S115" i="16"/>
  <c r="M115" i="16"/>
  <c r="L115" i="16"/>
  <c r="K115" i="16"/>
  <c r="H115" i="16"/>
  <c r="G115" i="16"/>
  <c r="L114" i="16"/>
  <c r="K114" i="16"/>
  <c r="F114" i="16"/>
  <c r="E114" i="16"/>
  <c r="M114" i="16" s="1"/>
  <c r="N114" i="16" s="1"/>
  <c r="F113" i="16"/>
  <c r="F126" i="16" s="1"/>
  <c r="T113" i="16"/>
  <c r="D113" i="16"/>
  <c r="C113" i="16"/>
  <c r="M113" i="16" s="1"/>
  <c r="T112" i="16"/>
  <c r="S112" i="16"/>
  <c r="M112" i="16"/>
  <c r="K112" i="16"/>
  <c r="L112" i="16" s="1"/>
  <c r="H112" i="16"/>
  <c r="G112" i="16"/>
  <c r="N111" i="16"/>
  <c r="L111" i="16"/>
  <c r="K111" i="16"/>
  <c r="E111" i="16"/>
  <c r="M111" i="16" s="1"/>
  <c r="F110" i="16"/>
  <c r="E110" i="16"/>
  <c r="E107" i="16" s="1"/>
  <c r="D110" i="16"/>
  <c r="K110" i="16" s="1"/>
  <c r="C110" i="16"/>
  <c r="M109" i="16"/>
  <c r="N109" i="16" s="1"/>
  <c r="L109" i="16"/>
  <c r="K109" i="16"/>
  <c r="M108" i="16"/>
  <c r="N108" i="16" s="1"/>
  <c r="L108" i="16"/>
  <c r="K108" i="16"/>
  <c r="F107" i="16"/>
  <c r="F137" i="16" s="1"/>
  <c r="F166" i="16" s="1"/>
  <c r="D107" i="16"/>
  <c r="K107" i="16" s="1"/>
  <c r="U106" i="16"/>
  <c r="S106" i="16"/>
  <c r="K106" i="16"/>
  <c r="L106" i="16" s="1"/>
  <c r="E106" i="16"/>
  <c r="T106" i="16" s="1"/>
  <c r="U105" i="16"/>
  <c r="S105" i="16"/>
  <c r="L105" i="16"/>
  <c r="K105" i="16"/>
  <c r="E105" i="16"/>
  <c r="T105" i="16" s="1"/>
  <c r="U104" i="16"/>
  <c r="S104" i="16"/>
  <c r="L104" i="16"/>
  <c r="K104" i="16"/>
  <c r="E104" i="16"/>
  <c r="T104" i="16" s="1"/>
  <c r="U103" i="16"/>
  <c r="S103" i="16"/>
  <c r="K103" i="16"/>
  <c r="L103" i="16" s="1"/>
  <c r="E103" i="16"/>
  <c r="U102" i="16"/>
  <c r="S102" i="16"/>
  <c r="K102" i="16"/>
  <c r="L102" i="16" s="1"/>
  <c r="E102" i="16"/>
  <c r="T102" i="16" s="1"/>
  <c r="U101" i="16"/>
  <c r="T101" i="16"/>
  <c r="S101" i="16"/>
  <c r="M101" i="16"/>
  <c r="N101" i="16" s="1"/>
  <c r="K101" i="16"/>
  <c r="L101" i="16" s="1"/>
  <c r="E101" i="16"/>
  <c r="U100" i="16"/>
  <c r="S100" i="16"/>
  <c r="L100" i="16"/>
  <c r="K100" i="16"/>
  <c r="E100" i="16"/>
  <c r="T100" i="16" s="1"/>
  <c r="U99" i="16"/>
  <c r="S99" i="16"/>
  <c r="K99" i="16"/>
  <c r="L99" i="16" s="1"/>
  <c r="E99" i="16"/>
  <c r="U98" i="16"/>
  <c r="S98" i="16"/>
  <c r="K98" i="16"/>
  <c r="L98" i="16" s="1"/>
  <c r="E98" i="16"/>
  <c r="T98" i="16" s="1"/>
  <c r="U97" i="16"/>
  <c r="T97" i="16"/>
  <c r="S97" i="16"/>
  <c r="M97" i="16"/>
  <c r="N97" i="16" s="1"/>
  <c r="K97" i="16"/>
  <c r="L97" i="16" s="1"/>
  <c r="E97" i="16"/>
  <c r="U96" i="16"/>
  <c r="S96" i="16"/>
  <c r="L96" i="16"/>
  <c r="K96" i="16"/>
  <c r="E96" i="16"/>
  <c r="M96" i="16" s="1"/>
  <c r="N96" i="16" s="1"/>
  <c r="U95" i="16"/>
  <c r="S95" i="16"/>
  <c r="K95" i="16"/>
  <c r="L95" i="16" s="1"/>
  <c r="E95" i="16"/>
  <c r="U94" i="16"/>
  <c r="S94" i="16"/>
  <c r="K94" i="16"/>
  <c r="L94" i="16" s="1"/>
  <c r="E94" i="16"/>
  <c r="T94" i="16" s="1"/>
  <c r="U93" i="16"/>
  <c r="T93" i="16"/>
  <c r="S93" i="16"/>
  <c r="M93" i="16"/>
  <c r="N93" i="16" s="1"/>
  <c r="K93" i="16"/>
  <c r="L93" i="16" s="1"/>
  <c r="E93" i="16"/>
  <c r="U92" i="16"/>
  <c r="S92" i="16"/>
  <c r="L92" i="16"/>
  <c r="K92" i="16"/>
  <c r="E92" i="16"/>
  <c r="T92" i="16" s="1"/>
  <c r="U91" i="16"/>
  <c r="S91" i="16"/>
  <c r="K91" i="16"/>
  <c r="L91" i="16" s="1"/>
  <c r="E91" i="16"/>
  <c r="T91" i="16" s="1"/>
  <c r="U90" i="16"/>
  <c r="S90" i="16"/>
  <c r="K90" i="16"/>
  <c r="L90" i="16" s="1"/>
  <c r="E90" i="16"/>
  <c r="U89" i="16"/>
  <c r="S89" i="16"/>
  <c r="L89" i="16"/>
  <c r="K89" i="16"/>
  <c r="E89" i="16"/>
  <c r="T89" i="16" s="1"/>
  <c r="H88" i="16"/>
  <c r="G88" i="16"/>
  <c r="F88" i="16"/>
  <c r="D88" i="16"/>
  <c r="K88" i="16" s="1"/>
  <c r="C88" i="16"/>
  <c r="U87" i="16"/>
  <c r="S87" i="16"/>
  <c r="K87" i="16"/>
  <c r="L87" i="16" s="1"/>
  <c r="E87" i="16"/>
  <c r="U86" i="16"/>
  <c r="S86" i="16"/>
  <c r="L86" i="16"/>
  <c r="K86" i="16"/>
  <c r="E86" i="16"/>
  <c r="T86" i="16" s="1"/>
  <c r="U85" i="16"/>
  <c r="S85" i="16"/>
  <c r="K85" i="16"/>
  <c r="L85" i="16" s="1"/>
  <c r="E85" i="16"/>
  <c r="U84" i="16"/>
  <c r="S84" i="16"/>
  <c r="K84" i="16"/>
  <c r="L84" i="16" s="1"/>
  <c r="E84" i="16"/>
  <c r="T84" i="16" s="1"/>
  <c r="U83" i="16"/>
  <c r="S83" i="16"/>
  <c r="N83" i="16"/>
  <c r="K83" i="16"/>
  <c r="L83" i="16" s="1"/>
  <c r="E83" i="16"/>
  <c r="M83" i="16" s="1"/>
  <c r="U82" i="16"/>
  <c r="S82" i="16"/>
  <c r="L82" i="16"/>
  <c r="K82" i="16"/>
  <c r="E82" i="16"/>
  <c r="M82" i="16" s="1"/>
  <c r="N82" i="16" s="1"/>
  <c r="U81" i="16"/>
  <c r="S81" i="16"/>
  <c r="L81" i="16"/>
  <c r="K81" i="16"/>
  <c r="E81" i="16"/>
  <c r="T81" i="16" s="1"/>
  <c r="U80" i="16"/>
  <c r="S80" i="16"/>
  <c r="K80" i="16"/>
  <c r="L80" i="16" s="1"/>
  <c r="E80" i="16"/>
  <c r="T80" i="16" s="1"/>
  <c r="U79" i="16"/>
  <c r="S79" i="16"/>
  <c r="L79" i="16"/>
  <c r="K79" i="16"/>
  <c r="E79" i="16"/>
  <c r="M79" i="16" s="1"/>
  <c r="N79" i="16" s="1"/>
  <c r="U78" i="16"/>
  <c r="S78" i="16"/>
  <c r="K78" i="16"/>
  <c r="L78" i="16" s="1"/>
  <c r="E78" i="16"/>
  <c r="M78" i="16" s="1"/>
  <c r="N78" i="16" s="1"/>
  <c r="U77" i="16"/>
  <c r="T77" i="16"/>
  <c r="S77" i="16"/>
  <c r="M77" i="16"/>
  <c r="N77" i="16" s="1"/>
  <c r="K77" i="16"/>
  <c r="L77" i="16" s="1"/>
  <c r="E77" i="16"/>
  <c r="U76" i="16"/>
  <c r="S76" i="16"/>
  <c r="K76" i="16"/>
  <c r="L76" i="16" s="1"/>
  <c r="E76" i="16"/>
  <c r="T76" i="16" s="1"/>
  <c r="U75" i="16"/>
  <c r="T75" i="16"/>
  <c r="S75" i="16"/>
  <c r="K75" i="16"/>
  <c r="L75" i="16" s="1"/>
  <c r="E75" i="16"/>
  <c r="M75" i="16" s="1"/>
  <c r="N75" i="16" s="1"/>
  <c r="U74" i="16"/>
  <c r="S74" i="16"/>
  <c r="K74" i="16"/>
  <c r="L74" i="16" s="1"/>
  <c r="E74" i="16"/>
  <c r="M74" i="16" s="1"/>
  <c r="N74" i="16" s="1"/>
  <c r="U73" i="16"/>
  <c r="S73" i="16"/>
  <c r="L73" i="16"/>
  <c r="K73" i="16"/>
  <c r="E73" i="16"/>
  <c r="T73" i="16" s="1"/>
  <c r="U72" i="16"/>
  <c r="S72" i="16"/>
  <c r="K72" i="16"/>
  <c r="L72" i="16" s="1"/>
  <c r="E72" i="16"/>
  <c r="U71" i="16"/>
  <c r="S71" i="16"/>
  <c r="K71" i="16"/>
  <c r="L71" i="16" s="1"/>
  <c r="E71" i="16"/>
  <c r="U70" i="16"/>
  <c r="T70" i="16"/>
  <c r="S70" i="16"/>
  <c r="M70" i="16"/>
  <c r="N70" i="16" s="1"/>
  <c r="K70" i="16"/>
  <c r="L70" i="16" s="1"/>
  <c r="E70" i="16"/>
  <c r="U69" i="16"/>
  <c r="S69" i="16"/>
  <c r="L69" i="16"/>
  <c r="K69" i="16"/>
  <c r="E69" i="16"/>
  <c r="U68" i="16"/>
  <c r="S68" i="16"/>
  <c r="M68" i="16"/>
  <c r="N68" i="16" s="1"/>
  <c r="K68" i="16"/>
  <c r="L68" i="16" s="1"/>
  <c r="E68" i="16"/>
  <c r="T68" i="16" s="1"/>
  <c r="U67" i="16"/>
  <c r="S67" i="16"/>
  <c r="L67" i="16"/>
  <c r="K67" i="16"/>
  <c r="E67" i="16"/>
  <c r="M67" i="16" s="1"/>
  <c r="N67" i="16" s="1"/>
  <c r="U66" i="16"/>
  <c r="T66" i="16"/>
  <c r="S66" i="16"/>
  <c r="M66" i="16"/>
  <c r="N66" i="16" s="1"/>
  <c r="K66" i="16"/>
  <c r="L66" i="16" s="1"/>
  <c r="E66" i="16"/>
  <c r="U65" i="16"/>
  <c r="S65" i="16"/>
  <c r="M65" i="16"/>
  <c r="N65" i="16" s="1"/>
  <c r="K65" i="16"/>
  <c r="L65" i="16" s="1"/>
  <c r="E65" i="16"/>
  <c r="T65" i="16" s="1"/>
  <c r="U64" i="16"/>
  <c r="S64" i="16"/>
  <c r="M64" i="16"/>
  <c r="N64" i="16" s="1"/>
  <c r="K64" i="16"/>
  <c r="L64" i="16" s="1"/>
  <c r="E64" i="16"/>
  <c r="T64" i="16" s="1"/>
  <c r="U63" i="16"/>
  <c r="T63" i="16"/>
  <c r="S63" i="16"/>
  <c r="M63" i="16"/>
  <c r="N63" i="16" s="1"/>
  <c r="K63" i="16"/>
  <c r="L63" i="16" s="1"/>
  <c r="E63" i="16"/>
  <c r="U62" i="16"/>
  <c r="S62" i="16"/>
  <c r="K62" i="16"/>
  <c r="L62" i="16" s="1"/>
  <c r="E62" i="16"/>
  <c r="U61" i="16"/>
  <c r="S61" i="16"/>
  <c r="K61" i="16"/>
  <c r="L61" i="16" s="1"/>
  <c r="E61" i="16"/>
  <c r="T61" i="16" s="1"/>
  <c r="U60" i="16"/>
  <c r="S60" i="16"/>
  <c r="L60" i="16"/>
  <c r="K60" i="16"/>
  <c r="E60" i="16"/>
  <c r="M60" i="16" s="1"/>
  <c r="N60" i="16" s="1"/>
  <c r="U59" i="16"/>
  <c r="T59" i="16"/>
  <c r="S59" i="16"/>
  <c r="M59" i="16"/>
  <c r="N59" i="16" s="1"/>
  <c r="K59" i="16"/>
  <c r="L59" i="16" s="1"/>
  <c r="E59" i="16"/>
  <c r="U58" i="16"/>
  <c r="S58" i="16"/>
  <c r="K58" i="16"/>
  <c r="L58" i="16" s="1"/>
  <c r="E58" i="16"/>
  <c r="U57" i="16"/>
  <c r="S57" i="16"/>
  <c r="K57" i="16"/>
  <c r="L57" i="16" s="1"/>
  <c r="E57" i="16"/>
  <c r="T57" i="16" s="1"/>
  <c r="U56" i="16"/>
  <c r="S56" i="16"/>
  <c r="L56" i="16"/>
  <c r="K56" i="16"/>
  <c r="E56" i="16"/>
  <c r="T56" i="16" s="1"/>
  <c r="U55" i="16"/>
  <c r="T55" i="16"/>
  <c r="S55" i="16"/>
  <c r="M55" i="16"/>
  <c r="N55" i="16" s="1"/>
  <c r="K55" i="16"/>
  <c r="L55" i="16" s="1"/>
  <c r="E55" i="16"/>
  <c r="U54" i="16"/>
  <c r="S54" i="16"/>
  <c r="K54" i="16"/>
  <c r="L54" i="16" s="1"/>
  <c r="E54" i="16"/>
  <c r="U53" i="16"/>
  <c r="S53" i="16"/>
  <c r="K53" i="16"/>
  <c r="L53" i="16" s="1"/>
  <c r="E53" i="16"/>
  <c r="T53" i="16" s="1"/>
  <c r="U52" i="16"/>
  <c r="S52" i="16"/>
  <c r="L52" i="16"/>
  <c r="K52" i="16"/>
  <c r="E52" i="16"/>
  <c r="M52" i="16" s="1"/>
  <c r="N52" i="16" s="1"/>
  <c r="U51" i="16"/>
  <c r="T51" i="16"/>
  <c r="S51" i="16"/>
  <c r="M51" i="16"/>
  <c r="N51" i="16" s="1"/>
  <c r="K51" i="16"/>
  <c r="L51" i="16" s="1"/>
  <c r="E51" i="16"/>
  <c r="U50" i="16"/>
  <c r="S50" i="16"/>
  <c r="K50" i="16"/>
  <c r="L50" i="16" s="1"/>
  <c r="E50" i="16"/>
  <c r="U49" i="16"/>
  <c r="S49" i="16"/>
  <c r="K49" i="16"/>
  <c r="L49" i="16" s="1"/>
  <c r="E49" i="16"/>
  <c r="T49" i="16" s="1"/>
  <c r="U48" i="16"/>
  <c r="S48" i="16"/>
  <c r="L48" i="16"/>
  <c r="K48" i="16"/>
  <c r="E48" i="16"/>
  <c r="T48" i="16" s="1"/>
  <c r="U47" i="16"/>
  <c r="T47" i="16"/>
  <c r="S47" i="16"/>
  <c r="M47" i="16"/>
  <c r="N47" i="16" s="1"/>
  <c r="K47" i="16"/>
  <c r="L47" i="16" s="1"/>
  <c r="E47" i="16"/>
  <c r="U46" i="16"/>
  <c r="S46" i="16"/>
  <c r="K46" i="16"/>
  <c r="L46" i="16" s="1"/>
  <c r="E46" i="16"/>
  <c r="U45" i="16"/>
  <c r="S45" i="16"/>
  <c r="K45" i="16"/>
  <c r="L45" i="16" s="1"/>
  <c r="E45" i="16"/>
  <c r="T45" i="16" s="1"/>
  <c r="U44" i="16"/>
  <c r="S44" i="16"/>
  <c r="L44" i="16"/>
  <c r="K44" i="16"/>
  <c r="E44" i="16"/>
  <c r="M44" i="16" s="1"/>
  <c r="N44" i="16" s="1"/>
  <c r="U43" i="16"/>
  <c r="T43" i="16"/>
  <c r="S43" i="16"/>
  <c r="M43" i="16"/>
  <c r="N43" i="16" s="1"/>
  <c r="K43" i="16"/>
  <c r="L43" i="16" s="1"/>
  <c r="E43" i="16"/>
  <c r="U42" i="16"/>
  <c r="S42" i="16"/>
  <c r="K42" i="16"/>
  <c r="L42" i="16" s="1"/>
  <c r="E42" i="16"/>
  <c r="U41" i="16"/>
  <c r="S41" i="16"/>
  <c r="K41" i="16"/>
  <c r="L41" i="16" s="1"/>
  <c r="E41" i="16"/>
  <c r="T41" i="16" s="1"/>
  <c r="U40" i="16"/>
  <c r="S40" i="16"/>
  <c r="L40" i="16"/>
  <c r="K40" i="16"/>
  <c r="E40" i="16"/>
  <c r="T40" i="16" s="1"/>
  <c r="U39" i="16"/>
  <c r="T39" i="16"/>
  <c r="S39" i="16"/>
  <c r="M39" i="16"/>
  <c r="N39" i="16" s="1"/>
  <c r="K39" i="16"/>
  <c r="L39" i="16" s="1"/>
  <c r="E39" i="16"/>
  <c r="U38" i="16"/>
  <c r="S38" i="16"/>
  <c r="K38" i="16"/>
  <c r="L38" i="16" s="1"/>
  <c r="E38" i="16"/>
  <c r="U37" i="16"/>
  <c r="T37" i="16"/>
  <c r="S37" i="16"/>
  <c r="M37" i="16"/>
  <c r="N37" i="16" s="1"/>
  <c r="K37" i="16"/>
  <c r="L37" i="16" s="1"/>
  <c r="F36" i="16"/>
  <c r="H35" i="16"/>
  <c r="G35" i="16"/>
  <c r="F35" i="16"/>
  <c r="D35" i="16"/>
  <c r="C35" i="16"/>
  <c r="F34" i="16"/>
  <c r="K33" i="16"/>
  <c r="L33" i="16" s="1"/>
  <c r="E33" i="16"/>
  <c r="E34" i="16" s="1"/>
  <c r="T34" i="16" s="1"/>
  <c r="T32" i="16"/>
  <c r="F32" i="16"/>
  <c r="E32" i="16"/>
  <c r="H31" i="16"/>
  <c r="G31" i="16"/>
  <c r="F31" i="16"/>
  <c r="E31" i="16"/>
  <c r="T31" i="16" s="1"/>
  <c r="D31" i="16"/>
  <c r="C31" i="16"/>
  <c r="N29" i="16"/>
  <c r="M29" i="16"/>
  <c r="K29" i="16"/>
  <c r="L29" i="16" s="1"/>
  <c r="N27" i="16"/>
  <c r="M27" i="16"/>
  <c r="K27" i="16"/>
  <c r="L27" i="16" s="1"/>
  <c r="M26" i="16"/>
  <c r="N26" i="16" s="1"/>
  <c r="K26" i="16"/>
  <c r="L26" i="16" s="1"/>
  <c r="F25" i="16"/>
  <c r="F24" i="16"/>
  <c r="F22" i="16" s="1"/>
  <c r="D24" i="16"/>
  <c r="C24" i="16"/>
  <c r="M23" i="16"/>
  <c r="N23" i="16" s="1"/>
  <c r="L23" i="16"/>
  <c r="K23" i="16"/>
  <c r="E23" i="16"/>
  <c r="F21" i="16"/>
  <c r="D21" i="16"/>
  <c r="K21" i="16" s="1"/>
  <c r="C21" i="16"/>
  <c r="M19" i="16"/>
  <c r="H19" i="16"/>
  <c r="H34" i="16" s="1"/>
  <c r="F19" i="16"/>
  <c r="T19" i="16" s="1"/>
  <c r="E19" i="16"/>
  <c r="D19" i="16"/>
  <c r="D34" i="16" s="1"/>
  <c r="C19" i="16"/>
  <c r="S18" i="16"/>
  <c r="K18" i="16"/>
  <c r="H18" i="16"/>
  <c r="G18" i="16"/>
  <c r="U18" i="16" s="1"/>
  <c r="F18" i="16"/>
  <c r="E18" i="16"/>
  <c r="T18" i="16" s="1"/>
  <c r="D18" i="16"/>
  <c r="C18" i="16"/>
  <c r="U17" i="16"/>
  <c r="M17" i="16"/>
  <c r="N17" i="16" s="1"/>
  <c r="H17" i="16"/>
  <c r="G17" i="16"/>
  <c r="F17" i="16"/>
  <c r="T17" i="16" s="1"/>
  <c r="E17" i="16"/>
  <c r="D17" i="16"/>
  <c r="K17" i="16" s="1"/>
  <c r="L17" i="16" s="1"/>
  <c r="C17" i="16"/>
  <c r="S17" i="16" s="1"/>
  <c r="S16" i="16"/>
  <c r="K16" i="16"/>
  <c r="H16" i="16"/>
  <c r="H30" i="16" s="1"/>
  <c r="F30" i="16" s="1"/>
  <c r="G16" i="16"/>
  <c r="G30" i="16" s="1"/>
  <c r="F16" i="16"/>
  <c r="E16" i="16"/>
  <c r="T16" i="16" s="1"/>
  <c r="D16" i="16"/>
  <c r="D30" i="16" s="1"/>
  <c r="C16" i="16"/>
  <c r="C30" i="16" s="1"/>
  <c r="M15" i="16"/>
  <c r="F15" i="16"/>
  <c r="E15" i="16"/>
  <c r="E28" i="16" s="1"/>
  <c r="D15" i="16"/>
  <c r="D28" i="16" s="1"/>
  <c r="C15" i="16"/>
  <c r="S14" i="16"/>
  <c r="H14" i="16"/>
  <c r="G14" i="16"/>
  <c r="U14" i="16" s="1"/>
  <c r="F14" i="16"/>
  <c r="F12" i="16" s="1"/>
  <c r="F9" i="16" s="1"/>
  <c r="E14" i="16"/>
  <c r="D14" i="16"/>
  <c r="K14" i="16" s="1"/>
  <c r="C14" i="16"/>
  <c r="M14" i="16" s="1"/>
  <c r="N14" i="16" s="1"/>
  <c r="N13" i="16"/>
  <c r="M13" i="16"/>
  <c r="K13" i="16"/>
  <c r="L13" i="16" s="1"/>
  <c r="C12" i="16"/>
  <c r="M11" i="16"/>
  <c r="N11" i="16" s="1"/>
  <c r="L11" i="16"/>
  <c r="K11" i="16"/>
  <c r="M10" i="16"/>
  <c r="N10" i="16" s="1"/>
  <c r="L10" i="16"/>
  <c r="K10" i="16"/>
  <c r="L122" i="16" l="1"/>
  <c r="U122" i="16"/>
  <c r="K24" i="16"/>
  <c r="L24" i="16" s="1"/>
  <c r="H21" i="16"/>
  <c r="L21" i="16" s="1"/>
  <c r="S21" i="16"/>
  <c r="L149" i="16"/>
  <c r="E21" i="16"/>
  <c r="T21" i="16" s="1"/>
  <c r="M119" i="16"/>
  <c r="N119" i="16" s="1"/>
  <c r="T110" i="16"/>
  <c r="T78" i="16"/>
  <c r="M40" i="16"/>
  <c r="N40" i="16" s="1"/>
  <c r="T44" i="16"/>
  <c r="M48" i="16"/>
  <c r="N48" i="16" s="1"/>
  <c r="T52" i="16"/>
  <c r="M56" i="16"/>
  <c r="N56" i="16" s="1"/>
  <c r="T60" i="16"/>
  <c r="T74" i="16"/>
  <c r="M81" i="16"/>
  <c r="N81" i="16" s="1"/>
  <c r="T82" i="16"/>
  <c r="M86" i="16"/>
  <c r="N86" i="16" s="1"/>
  <c r="M89" i="16"/>
  <c r="N89" i="16" s="1"/>
  <c r="M92" i="16"/>
  <c r="N92" i="16" s="1"/>
  <c r="T96" i="16"/>
  <c r="M100" i="16"/>
  <c r="N100" i="16" s="1"/>
  <c r="M105" i="16"/>
  <c r="N105" i="16" s="1"/>
  <c r="M76" i="16"/>
  <c r="N76" i="16" s="1"/>
  <c r="T79" i="16"/>
  <c r="M80" i="16"/>
  <c r="N80" i="16" s="1"/>
  <c r="M91" i="16"/>
  <c r="N91" i="16" s="1"/>
  <c r="M104" i="16"/>
  <c r="N104" i="16" s="1"/>
  <c r="K35" i="16"/>
  <c r="D36" i="16"/>
  <c r="K36" i="16" s="1"/>
  <c r="S88" i="16"/>
  <c r="M95" i="16"/>
  <c r="N95" i="16" s="1"/>
  <c r="T95" i="16"/>
  <c r="C9" i="16"/>
  <c r="L14" i="16"/>
  <c r="S30" i="16"/>
  <c r="U30" i="16"/>
  <c r="E30" i="16"/>
  <c r="T30" i="16" s="1"/>
  <c r="D12" i="16"/>
  <c r="T14" i="16"/>
  <c r="E12" i="16"/>
  <c r="C28" i="16"/>
  <c r="S15" i="16"/>
  <c r="K30" i="16"/>
  <c r="L30" i="16" s="1"/>
  <c r="L18" i="16"/>
  <c r="K34" i="16"/>
  <c r="L34" i="16" s="1"/>
  <c r="K31" i="16"/>
  <c r="L31" i="16" s="1"/>
  <c r="D25" i="16"/>
  <c r="D32" i="16"/>
  <c r="K32" i="16" s="1"/>
  <c r="H25" i="16"/>
  <c r="H32" i="16"/>
  <c r="L32" i="16" s="1"/>
  <c r="M71" i="16"/>
  <c r="N71" i="16" s="1"/>
  <c r="T71" i="16"/>
  <c r="T72" i="16"/>
  <c r="M72" i="16"/>
  <c r="N72" i="16" s="1"/>
  <c r="M85" i="16"/>
  <c r="N85" i="16" s="1"/>
  <c r="T85" i="16"/>
  <c r="M99" i="16"/>
  <c r="N99" i="16" s="1"/>
  <c r="T99" i="16"/>
  <c r="M87" i="16"/>
  <c r="N87" i="16" s="1"/>
  <c r="T87" i="16"/>
  <c r="H36" i="16"/>
  <c r="L36" i="16" s="1"/>
  <c r="L35" i="16"/>
  <c r="M38" i="16"/>
  <c r="N38" i="16" s="1"/>
  <c r="T38" i="16"/>
  <c r="M42" i="16"/>
  <c r="N42" i="16" s="1"/>
  <c r="T42" i="16"/>
  <c r="M46" i="16"/>
  <c r="N46" i="16" s="1"/>
  <c r="T46" i="16"/>
  <c r="M50" i="16"/>
  <c r="N50" i="16" s="1"/>
  <c r="T50" i="16"/>
  <c r="M54" i="16"/>
  <c r="N54" i="16" s="1"/>
  <c r="T54" i="16"/>
  <c r="M58" i="16"/>
  <c r="N58" i="16" s="1"/>
  <c r="T58" i="16"/>
  <c r="M62" i="16"/>
  <c r="N62" i="16" s="1"/>
  <c r="T62" i="16"/>
  <c r="S110" i="16"/>
  <c r="M110" i="16"/>
  <c r="C107" i="16"/>
  <c r="M69" i="16"/>
  <c r="N69" i="16" s="1"/>
  <c r="T69" i="16"/>
  <c r="U88" i="16"/>
  <c r="L88" i="16"/>
  <c r="M103" i="16"/>
  <c r="N103" i="16" s="1"/>
  <c r="T103" i="16"/>
  <c r="M12" i="16"/>
  <c r="F28" i="16"/>
  <c r="K28" i="16" s="1"/>
  <c r="T15" i="16"/>
  <c r="M18" i="16"/>
  <c r="N18" i="16" s="1"/>
  <c r="C34" i="16"/>
  <c r="S19" i="16"/>
  <c r="Q21" i="16"/>
  <c r="C22" i="16"/>
  <c r="S24" i="16"/>
  <c r="C32" i="16"/>
  <c r="G32" i="16"/>
  <c r="L16" i="16"/>
  <c r="K15" i="16"/>
  <c r="M16" i="16"/>
  <c r="N16" i="16" s="1"/>
  <c r="U16" i="16"/>
  <c r="K19" i="16"/>
  <c r="L19" i="16" s="1"/>
  <c r="C25" i="16"/>
  <c r="G25" i="16"/>
  <c r="M33" i="16"/>
  <c r="N33" i="16" s="1"/>
  <c r="C36" i="16"/>
  <c r="G36" i="16"/>
  <c r="M41" i="16"/>
  <c r="N41" i="16" s="1"/>
  <c r="M45" i="16"/>
  <c r="N45" i="16" s="1"/>
  <c r="M49" i="16"/>
  <c r="N49" i="16" s="1"/>
  <c r="M53" i="16"/>
  <c r="N53" i="16" s="1"/>
  <c r="M57" i="16"/>
  <c r="N57" i="16" s="1"/>
  <c r="M61" i="16"/>
  <c r="N61" i="16" s="1"/>
  <c r="T67" i="16"/>
  <c r="M73" i="16"/>
  <c r="N73" i="16" s="1"/>
  <c r="T83" i="16"/>
  <c r="G134" i="16"/>
  <c r="M31" i="16"/>
  <c r="N31" i="16" s="1"/>
  <c r="U31" i="16"/>
  <c r="M84" i="16"/>
  <c r="N84" i="16" s="1"/>
  <c r="E88" i="16"/>
  <c r="T88" i="16" s="1"/>
  <c r="G130" i="16"/>
  <c r="G123" i="16"/>
  <c r="U129" i="16"/>
  <c r="S31" i="16"/>
  <c r="E35" i="16"/>
  <c r="T90" i="16"/>
  <c r="M90" i="16"/>
  <c r="N90" i="16" s="1"/>
  <c r="U164" i="16"/>
  <c r="M94" i="16"/>
  <c r="N94" i="16" s="1"/>
  <c r="M98" i="16"/>
  <c r="N98" i="16" s="1"/>
  <c r="M102" i="16"/>
  <c r="N102" i="16" s="1"/>
  <c r="M106" i="16"/>
  <c r="N106" i="16" s="1"/>
  <c r="U112" i="16"/>
  <c r="N112" i="16"/>
  <c r="K113" i="16"/>
  <c r="D126" i="16"/>
  <c r="K126" i="16" s="1"/>
  <c r="H113" i="16"/>
  <c r="N115" i="16"/>
  <c r="E132" i="16"/>
  <c r="M132" i="16" s="1"/>
  <c r="N132" i="16" s="1"/>
  <c r="L120" i="16"/>
  <c r="U144" i="16"/>
  <c r="G162" i="16"/>
  <c r="G141" i="16"/>
  <c r="E158" i="16"/>
  <c r="T107" i="16"/>
  <c r="L116" i="16"/>
  <c r="N118" i="16"/>
  <c r="S120" i="16"/>
  <c r="M123" i="16"/>
  <c r="N123" i="16" s="1"/>
  <c r="L123" i="16"/>
  <c r="K128" i="16"/>
  <c r="L128" i="16" s="1"/>
  <c r="N129" i="16"/>
  <c r="N133" i="16"/>
  <c r="U156" i="16"/>
  <c r="E156" i="16"/>
  <c r="T156" i="16" s="1"/>
  <c r="H141" i="16"/>
  <c r="L144" i="16"/>
  <c r="M152" i="16"/>
  <c r="M164" i="16"/>
  <c r="N164" i="16" s="1"/>
  <c r="D137" i="16"/>
  <c r="S113" i="16"/>
  <c r="C126" i="16"/>
  <c r="G113" i="16"/>
  <c r="E122" i="16"/>
  <c r="G120" i="16"/>
  <c r="N141" i="16"/>
  <c r="C150" i="16"/>
  <c r="S153" i="16"/>
  <c r="H158" i="16"/>
  <c r="L158" i="16" s="1"/>
  <c r="H153" i="16"/>
  <c r="L157" i="16"/>
  <c r="E160" i="16"/>
  <c r="T160" i="16" s="1"/>
  <c r="G117" i="16"/>
  <c r="M117" i="16"/>
  <c r="H132" i="16"/>
  <c r="G152" i="16"/>
  <c r="S119" i="16"/>
  <c r="E128" i="16"/>
  <c r="M128" i="16" s="1"/>
  <c r="N128" i="16" s="1"/>
  <c r="L129" i="16"/>
  <c r="T146" i="16"/>
  <c r="S149" i="16"/>
  <c r="S156" i="16"/>
  <c r="M162" i="16"/>
  <c r="N162" i="16" s="1"/>
  <c r="U143" i="16"/>
  <c r="G149" i="16"/>
  <c r="E152" i="15"/>
  <c r="E149" i="15"/>
  <c r="C122" i="15"/>
  <c r="C149" i="15"/>
  <c r="F152" i="15"/>
  <c r="D152" i="15"/>
  <c r="C152" i="15"/>
  <c r="M21" i="16" l="1"/>
  <c r="M88" i="16"/>
  <c r="N88" i="16" s="1"/>
  <c r="L153" i="16"/>
  <c r="U153" i="16"/>
  <c r="U120" i="16"/>
  <c r="H126" i="16"/>
  <c r="L126" i="16" s="1"/>
  <c r="L113" i="16"/>
  <c r="H110" i="16"/>
  <c r="H15" i="16"/>
  <c r="H150" i="16"/>
  <c r="L150" i="16" s="1"/>
  <c r="N117" i="16"/>
  <c r="D166" i="16"/>
  <c r="K137" i="16"/>
  <c r="M156" i="16"/>
  <c r="N156" i="16" s="1"/>
  <c r="U141" i="16"/>
  <c r="G138" i="16"/>
  <c r="U123" i="16"/>
  <c r="S36" i="16"/>
  <c r="M32" i="16"/>
  <c r="N32" i="16" s="1"/>
  <c r="S32" i="16"/>
  <c r="S107" i="16"/>
  <c r="C137" i="16"/>
  <c r="M107" i="16"/>
  <c r="T28" i="16"/>
  <c r="T12" i="16"/>
  <c r="E9" i="16"/>
  <c r="T9" i="16" s="1"/>
  <c r="M30" i="16"/>
  <c r="N30" i="16" s="1"/>
  <c r="S150" i="16"/>
  <c r="U25" i="16"/>
  <c r="D9" i="16"/>
  <c r="K9" i="16" s="1"/>
  <c r="K12" i="16"/>
  <c r="U149" i="16"/>
  <c r="G21" i="16"/>
  <c r="U117" i="16"/>
  <c r="G19" i="16"/>
  <c r="U113" i="16"/>
  <c r="G126" i="16"/>
  <c r="G110" i="16"/>
  <c r="G15" i="16"/>
  <c r="N152" i="16"/>
  <c r="U158" i="16"/>
  <c r="U162" i="16"/>
  <c r="E36" i="16"/>
  <c r="T36" i="16" s="1"/>
  <c r="E25" i="16"/>
  <c r="T25" i="16" s="1"/>
  <c r="U130" i="16"/>
  <c r="E130" i="16"/>
  <c r="N149" i="16"/>
  <c r="M34" i="16"/>
  <c r="S34" i="16"/>
  <c r="N110" i="16"/>
  <c r="D22" i="16"/>
  <c r="K22" i="16" s="1"/>
  <c r="K25" i="16"/>
  <c r="L25" i="16" s="1"/>
  <c r="L132" i="16"/>
  <c r="F132" i="16"/>
  <c r="K132" i="16" s="1"/>
  <c r="S126" i="16"/>
  <c r="T158" i="16"/>
  <c r="M158" i="16"/>
  <c r="N158" i="16" s="1"/>
  <c r="M9" i="16"/>
  <c r="S9" i="16"/>
  <c r="G150" i="16"/>
  <c r="U152" i="16"/>
  <c r="G24" i="16"/>
  <c r="E120" i="16"/>
  <c r="T122" i="16"/>
  <c r="M122" i="16"/>
  <c r="N122" i="16" s="1"/>
  <c r="E24" i="16"/>
  <c r="M160" i="16"/>
  <c r="N160" i="16" s="1"/>
  <c r="L141" i="16"/>
  <c r="H138" i="16"/>
  <c r="L138" i="16" s="1"/>
  <c r="N134" i="16"/>
  <c r="U36" i="16"/>
  <c r="M25" i="16"/>
  <c r="N25" i="16" s="1"/>
  <c r="S25" i="16"/>
  <c r="U32" i="16"/>
  <c r="M35" i="16"/>
  <c r="N35" i="16" s="1"/>
  <c r="N113" i="16"/>
  <c r="H22" i="16"/>
  <c r="M28" i="16"/>
  <c r="S28" i="16"/>
  <c r="S12" i="16"/>
  <c r="E113" i="15"/>
  <c r="C113" i="15"/>
  <c r="D113" i="15"/>
  <c r="F113" i="15"/>
  <c r="G119" i="15"/>
  <c r="C119" i="15"/>
  <c r="L22" i="16" l="1"/>
  <c r="E22" i="16"/>
  <c r="T24" i="16"/>
  <c r="M24" i="16"/>
  <c r="N24" i="16" s="1"/>
  <c r="Q22" i="16"/>
  <c r="T130" i="16"/>
  <c r="M130" i="16"/>
  <c r="N130" i="16" s="1"/>
  <c r="U126" i="16"/>
  <c r="E126" i="16"/>
  <c r="E150" i="16"/>
  <c r="U150" i="16"/>
  <c r="G107" i="16"/>
  <c r="N107" i="16" s="1"/>
  <c r="U110" i="16"/>
  <c r="G34" i="16"/>
  <c r="U19" i="16"/>
  <c r="N19" i="16"/>
  <c r="S22" i="16"/>
  <c r="U138" i="16"/>
  <c r="E138" i="16"/>
  <c r="H28" i="16"/>
  <c r="L28" i="16" s="1"/>
  <c r="L15" i="16"/>
  <c r="H12" i="16"/>
  <c r="G22" i="16"/>
  <c r="U24" i="16"/>
  <c r="T120" i="16"/>
  <c r="M120" i="16"/>
  <c r="N120" i="16" s="1"/>
  <c r="E137" i="16"/>
  <c r="M137" i="16" s="1"/>
  <c r="M36" i="16"/>
  <c r="N36" i="16" s="1"/>
  <c r="H107" i="16"/>
  <c r="L110" i="16"/>
  <c r="N34" i="16"/>
  <c r="G28" i="16"/>
  <c r="N28" i="16" s="1"/>
  <c r="G12" i="16"/>
  <c r="U15" i="16"/>
  <c r="N15" i="16"/>
  <c r="U21" i="16"/>
  <c r="C166" i="16"/>
  <c r="S137" i="16"/>
  <c r="N21" i="16"/>
  <c r="F126" i="15"/>
  <c r="H30" i="15"/>
  <c r="F30" i="15"/>
  <c r="D15" i="15"/>
  <c r="D19" i="15"/>
  <c r="D18" i="15"/>
  <c r="D17" i="15"/>
  <c r="D16" i="15"/>
  <c r="F16" i="15"/>
  <c r="F17" i="15"/>
  <c r="F18" i="15"/>
  <c r="F19" i="15"/>
  <c r="T138" i="16" l="1"/>
  <c r="M138" i="16"/>
  <c r="N138" i="16" s="1"/>
  <c r="G9" i="16"/>
  <c r="U12" i="16"/>
  <c r="N12" i="16"/>
  <c r="H137" i="16"/>
  <c r="L107" i="16"/>
  <c r="L12" i="16"/>
  <c r="H9" i="16"/>
  <c r="L9" i="16" s="1"/>
  <c r="G137" i="16"/>
  <c r="U107" i="16"/>
  <c r="T150" i="16"/>
  <c r="M150" i="16"/>
  <c r="N150" i="16" s="1"/>
  <c r="U28" i="16"/>
  <c r="T137" i="16"/>
  <c r="E166" i="16"/>
  <c r="U22" i="16"/>
  <c r="U34" i="16"/>
  <c r="T126" i="16"/>
  <c r="M126" i="16"/>
  <c r="N126" i="16" s="1"/>
  <c r="T22" i="16"/>
  <c r="M22" i="16"/>
  <c r="N22" i="16" s="1"/>
  <c r="F15" i="15"/>
  <c r="G122" i="15"/>
  <c r="G149" i="15"/>
  <c r="E110" i="15"/>
  <c r="G133" i="15"/>
  <c r="E141" i="15"/>
  <c r="E146" i="15"/>
  <c r="C123" i="15"/>
  <c r="E117" i="15"/>
  <c r="G166" i="16" l="1"/>
  <c r="U137" i="16"/>
  <c r="H166" i="16"/>
  <c r="L137" i="16"/>
  <c r="N137" i="16"/>
  <c r="U9" i="16"/>
  <c r="O9" i="16"/>
  <c r="V7" i="16"/>
  <c r="X21" i="16"/>
  <c r="O21" i="16"/>
  <c r="N9" i="16"/>
  <c r="E119" i="15"/>
  <c r="C110" i="15"/>
  <c r="V151" i="16" l="1"/>
  <c r="V140" i="16"/>
  <c r="V125" i="16"/>
  <c r="V121" i="16"/>
  <c r="V159" i="16"/>
  <c r="V136" i="16"/>
  <c r="V114" i="16"/>
  <c r="V161" i="16"/>
  <c r="V154" i="16"/>
  <c r="V148" i="16"/>
  <c r="V135" i="16"/>
  <c r="V144" i="16"/>
  <c r="V139" i="16"/>
  <c r="V127" i="16"/>
  <c r="V111" i="16"/>
  <c r="V104" i="16"/>
  <c r="V100" i="16"/>
  <c r="V96" i="16"/>
  <c r="V92" i="16"/>
  <c r="V157" i="16"/>
  <c r="V131" i="16"/>
  <c r="V116" i="16"/>
  <c r="V109" i="16"/>
  <c r="V106" i="16"/>
  <c r="V102" i="16"/>
  <c r="V98" i="16"/>
  <c r="V94" i="16"/>
  <c r="V155" i="16"/>
  <c r="V142" i="16"/>
  <c r="V108" i="16"/>
  <c r="V105" i="16"/>
  <c r="V101" i="16"/>
  <c r="V97" i="16"/>
  <c r="V93" i="16"/>
  <c r="V89" i="16"/>
  <c r="V86" i="16"/>
  <c r="V82" i="16"/>
  <c r="V78" i="16"/>
  <c r="V74" i="16"/>
  <c r="V70" i="16"/>
  <c r="V66" i="16"/>
  <c r="V103" i="16"/>
  <c r="V99" i="16"/>
  <c r="V95" i="16"/>
  <c r="V91" i="16"/>
  <c r="V81" i="16"/>
  <c r="V79" i="16"/>
  <c r="V76" i="16"/>
  <c r="V65" i="16"/>
  <c r="V63" i="16"/>
  <c r="V59" i="16"/>
  <c r="V55" i="16"/>
  <c r="V51" i="16"/>
  <c r="V47" i="16"/>
  <c r="V43" i="16"/>
  <c r="V39" i="16"/>
  <c r="V27" i="16"/>
  <c r="V124" i="16"/>
  <c r="V87" i="16"/>
  <c r="V84" i="16"/>
  <c r="V73" i="16"/>
  <c r="V71" i="16"/>
  <c r="V68" i="16"/>
  <c r="V61" i="16"/>
  <c r="V57" i="16"/>
  <c r="V53" i="16"/>
  <c r="V49" i="16"/>
  <c r="V45" i="16"/>
  <c r="V41" i="16"/>
  <c r="V37" i="16"/>
  <c r="V23" i="16"/>
  <c r="V18" i="16"/>
  <c r="V16" i="16"/>
  <c r="V90" i="16"/>
  <c r="V77" i="16"/>
  <c r="V75" i="16"/>
  <c r="V72" i="16"/>
  <c r="V60" i="16"/>
  <c r="V56" i="16"/>
  <c r="V52" i="16"/>
  <c r="V48" i="16"/>
  <c r="V44" i="16"/>
  <c r="V40" i="16"/>
  <c r="V13" i="16"/>
  <c r="V67" i="16"/>
  <c r="V64" i="16"/>
  <c r="V29" i="16"/>
  <c r="V85" i="16"/>
  <c r="V80" i="16"/>
  <c r="V54" i="16"/>
  <c r="V50" i="16"/>
  <c r="V38" i="16"/>
  <c r="V33" i="16"/>
  <c r="V26" i="16"/>
  <c r="V58" i="16"/>
  <c r="V42" i="16"/>
  <c r="V69" i="16"/>
  <c r="V14" i="16"/>
  <c r="V83" i="16"/>
  <c r="V62" i="16"/>
  <c r="V46" i="16"/>
  <c r="V31" i="16"/>
  <c r="V17" i="16"/>
  <c r="V118" i="16"/>
  <c r="V132" i="16"/>
  <c r="V158" i="16"/>
  <c r="V119" i="16"/>
  <c r="V112" i="16"/>
  <c r="V164" i="16"/>
  <c r="V88" i="16"/>
  <c r="V115" i="16"/>
  <c r="V128" i="16"/>
  <c r="V143" i="16"/>
  <c r="V129" i="16"/>
  <c r="V146" i="16"/>
  <c r="V30" i="16"/>
  <c r="V35" i="16"/>
  <c r="V133" i="16"/>
  <c r="V156" i="16"/>
  <c r="V122" i="16"/>
  <c r="V153" i="16"/>
  <c r="V160" i="16"/>
  <c r="V145" i="16"/>
  <c r="V163" i="16"/>
  <c r="V123" i="16"/>
  <c r="V25" i="16"/>
  <c r="V162" i="16"/>
  <c r="V117" i="16"/>
  <c r="V113" i="16"/>
  <c r="V152" i="16"/>
  <c r="V36" i="16"/>
  <c r="V141" i="16"/>
  <c r="V120" i="16"/>
  <c r="V149" i="16"/>
  <c r="V130" i="16"/>
  <c r="V134" i="16"/>
  <c r="V32" i="16"/>
  <c r="V150" i="16"/>
  <c r="V110" i="16"/>
  <c r="V138" i="16"/>
  <c r="V126" i="16"/>
  <c r="V24" i="16"/>
  <c r="V15" i="16"/>
  <c r="V19" i="16"/>
  <c r="V21" i="16"/>
  <c r="V12" i="16"/>
  <c r="V107" i="16"/>
  <c r="V28" i="16"/>
  <c r="V22" i="16"/>
  <c r="V34" i="16"/>
  <c r="V137" i="16"/>
  <c r="C14" i="15"/>
  <c r="D14" i="15"/>
  <c r="F158" i="15" l="1"/>
  <c r="C158" i="15" l="1"/>
  <c r="C156" i="15"/>
  <c r="E122" i="15" l="1"/>
  <c r="F153" i="15" l="1"/>
  <c r="D153" i="15"/>
  <c r="C153" i="15"/>
  <c r="C160" i="15"/>
  <c r="C164" i="15"/>
  <c r="C126" i="15"/>
  <c r="E123" i="15"/>
  <c r="AF17" i="11" l="1"/>
  <c r="D141" i="15"/>
  <c r="J166" i="15" l="1"/>
  <c r="I166" i="15"/>
  <c r="M165" i="15"/>
  <c r="N165" i="15" s="1"/>
  <c r="K165" i="15"/>
  <c r="L165" i="15" s="1"/>
  <c r="F164" i="15"/>
  <c r="E164" i="15"/>
  <c r="D164" i="15"/>
  <c r="H163" i="15"/>
  <c r="H164" i="15" s="1"/>
  <c r="G163" i="15"/>
  <c r="F162" i="15"/>
  <c r="E162" i="15"/>
  <c r="D162" i="15"/>
  <c r="C162" i="15"/>
  <c r="F160" i="15"/>
  <c r="D160" i="15"/>
  <c r="K159" i="15"/>
  <c r="L159" i="15" s="1"/>
  <c r="E159" i="15"/>
  <c r="T157" i="15"/>
  <c r="S157" i="15"/>
  <c r="M157" i="15"/>
  <c r="K157" i="15"/>
  <c r="H157" i="15"/>
  <c r="G157" i="15"/>
  <c r="D156" i="15"/>
  <c r="K155" i="15"/>
  <c r="L155" i="15" s="1"/>
  <c r="E155" i="15"/>
  <c r="M154" i="15"/>
  <c r="N154" i="15" s="1"/>
  <c r="K154" i="15"/>
  <c r="L154" i="15" s="1"/>
  <c r="C150" i="15"/>
  <c r="M152" i="15"/>
  <c r="G152" i="15"/>
  <c r="G24" i="15" s="1"/>
  <c r="M151" i="15"/>
  <c r="N151" i="15" s="1"/>
  <c r="K151" i="15"/>
  <c r="L151" i="15" s="1"/>
  <c r="T149" i="15"/>
  <c r="S149" i="15"/>
  <c r="M149" i="15"/>
  <c r="K149" i="15"/>
  <c r="H149" i="15"/>
  <c r="G21" i="15"/>
  <c r="M148" i="15"/>
  <c r="N148" i="15" s="1"/>
  <c r="K148" i="15"/>
  <c r="L148" i="15" s="1"/>
  <c r="T147" i="15"/>
  <c r="S147" i="15"/>
  <c r="H147" i="15"/>
  <c r="G147" i="15"/>
  <c r="T146" i="15"/>
  <c r="S146" i="15"/>
  <c r="H146" i="15"/>
  <c r="G146" i="15"/>
  <c r="G162" i="15" s="1"/>
  <c r="T145" i="15"/>
  <c r="S145" i="15"/>
  <c r="M145" i="15"/>
  <c r="K145" i="15"/>
  <c r="H145" i="15"/>
  <c r="H18" i="15" s="1"/>
  <c r="G145" i="15"/>
  <c r="T144" i="15"/>
  <c r="S144" i="15"/>
  <c r="M144" i="15"/>
  <c r="K144" i="15"/>
  <c r="H144" i="15"/>
  <c r="G144" i="15"/>
  <c r="M143" i="15"/>
  <c r="G143" i="15"/>
  <c r="M142" i="15"/>
  <c r="N142" i="15" s="1"/>
  <c r="K142" i="15"/>
  <c r="L142" i="15" s="1"/>
  <c r="C141" i="15"/>
  <c r="C138" i="15" s="1"/>
  <c r="M140" i="15"/>
  <c r="N140" i="15" s="1"/>
  <c r="K140" i="15"/>
  <c r="L140" i="15" s="1"/>
  <c r="M139" i="15"/>
  <c r="N139" i="15" s="1"/>
  <c r="K139" i="15"/>
  <c r="L139" i="15" s="1"/>
  <c r="M136" i="15"/>
  <c r="N136" i="15" s="1"/>
  <c r="K136" i="15"/>
  <c r="L136" i="15" s="1"/>
  <c r="M135" i="15"/>
  <c r="N135" i="15" s="1"/>
  <c r="K135" i="15"/>
  <c r="L135" i="15" s="1"/>
  <c r="F134" i="15"/>
  <c r="E134" i="15"/>
  <c r="D134" i="15"/>
  <c r="C134" i="15"/>
  <c r="M133" i="15"/>
  <c r="K133" i="15"/>
  <c r="H133" i="15"/>
  <c r="D132" i="15"/>
  <c r="C132" i="15"/>
  <c r="M131" i="15"/>
  <c r="N131" i="15" s="1"/>
  <c r="K131" i="15"/>
  <c r="L131" i="15" s="1"/>
  <c r="F130" i="15"/>
  <c r="D130" i="15"/>
  <c r="C130" i="15"/>
  <c r="T129" i="15"/>
  <c r="S129" i="15"/>
  <c r="M129" i="15"/>
  <c r="K129" i="15"/>
  <c r="H129" i="15"/>
  <c r="G129" i="15"/>
  <c r="H128" i="15"/>
  <c r="G128" i="15"/>
  <c r="D128" i="15"/>
  <c r="C128" i="15"/>
  <c r="M127" i="15"/>
  <c r="N127" i="15" s="1"/>
  <c r="K127" i="15"/>
  <c r="L127" i="15" s="1"/>
  <c r="D126" i="15"/>
  <c r="M125" i="15"/>
  <c r="N125" i="15" s="1"/>
  <c r="K125" i="15"/>
  <c r="L125" i="15" s="1"/>
  <c r="M124" i="15"/>
  <c r="N124" i="15" s="1"/>
  <c r="K124" i="15"/>
  <c r="L124" i="15" s="1"/>
  <c r="F123" i="15"/>
  <c r="F120" i="15" s="1"/>
  <c r="D123" i="15"/>
  <c r="D120" i="15" s="1"/>
  <c r="S122" i="15"/>
  <c r="K122" i="15"/>
  <c r="H122" i="15"/>
  <c r="T122" i="15"/>
  <c r="M121" i="15"/>
  <c r="N121" i="15" s="1"/>
  <c r="K121" i="15"/>
  <c r="L121" i="15" s="1"/>
  <c r="S119" i="15"/>
  <c r="K119" i="15"/>
  <c r="H119" i="15"/>
  <c r="M118" i="15"/>
  <c r="K118" i="15"/>
  <c r="H118" i="15"/>
  <c r="G118" i="15"/>
  <c r="T117" i="15"/>
  <c r="S117" i="15"/>
  <c r="M117" i="15"/>
  <c r="K117" i="15"/>
  <c r="H117" i="15"/>
  <c r="H19" i="15" s="1"/>
  <c r="H34" i="15" s="1"/>
  <c r="G117" i="15"/>
  <c r="G19" i="15" s="1"/>
  <c r="M116" i="15"/>
  <c r="K116" i="15"/>
  <c r="H116" i="15"/>
  <c r="G116" i="15"/>
  <c r="T115" i="15"/>
  <c r="S115" i="15"/>
  <c r="M115" i="15"/>
  <c r="K115" i="15"/>
  <c r="H115" i="15"/>
  <c r="G115" i="15"/>
  <c r="F114" i="15"/>
  <c r="E114" i="15"/>
  <c r="M114" i="15" s="1"/>
  <c r="N114" i="15" s="1"/>
  <c r="T113" i="15"/>
  <c r="S113" i="15"/>
  <c r="K113" i="15"/>
  <c r="H113" i="15"/>
  <c r="T112" i="15"/>
  <c r="S112" i="15"/>
  <c r="M112" i="15"/>
  <c r="K112" i="15"/>
  <c r="H112" i="15"/>
  <c r="G112" i="15"/>
  <c r="K111" i="15"/>
  <c r="L111" i="15" s="1"/>
  <c r="E111" i="15"/>
  <c r="M111" i="15" s="1"/>
  <c r="N111" i="15" s="1"/>
  <c r="D110" i="15"/>
  <c r="D107" i="15" s="1"/>
  <c r="M109" i="15"/>
  <c r="N109" i="15" s="1"/>
  <c r="K109" i="15"/>
  <c r="L109" i="15" s="1"/>
  <c r="M108" i="15"/>
  <c r="N108" i="15" s="1"/>
  <c r="K108" i="15"/>
  <c r="L108" i="15" s="1"/>
  <c r="U106" i="15"/>
  <c r="S106" i="15"/>
  <c r="K106" i="15"/>
  <c r="L106" i="15" s="1"/>
  <c r="E106" i="15"/>
  <c r="T106" i="15" s="1"/>
  <c r="U105" i="15"/>
  <c r="S105" i="15"/>
  <c r="K105" i="15"/>
  <c r="L105" i="15" s="1"/>
  <c r="E105" i="15"/>
  <c r="U104" i="15"/>
  <c r="S104" i="15"/>
  <c r="K104" i="15"/>
  <c r="L104" i="15" s="1"/>
  <c r="E104" i="15"/>
  <c r="U103" i="15"/>
  <c r="S103" i="15"/>
  <c r="K103" i="15"/>
  <c r="L103" i="15" s="1"/>
  <c r="E103" i="15"/>
  <c r="U102" i="15"/>
  <c r="S102" i="15"/>
  <c r="K102" i="15"/>
  <c r="L102" i="15" s="1"/>
  <c r="E102" i="15"/>
  <c r="U101" i="15"/>
  <c r="S101" i="15"/>
  <c r="K101" i="15"/>
  <c r="L101" i="15" s="1"/>
  <c r="E101" i="15"/>
  <c r="U100" i="15"/>
  <c r="S100" i="15"/>
  <c r="K100" i="15"/>
  <c r="L100" i="15" s="1"/>
  <c r="E100" i="15"/>
  <c r="U99" i="15"/>
  <c r="S99" i="15"/>
  <c r="K99" i="15"/>
  <c r="L99" i="15" s="1"/>
  <c r="E99" i="15"/>
  <c r="T99" i="15" s="1"/>
  <c r="U98" i="15"/>
  <c r="S98" i="15"/>
  <c r="K98" i="15"/>
  <c r="L98" i="15" s="1"/>
  <c r="E98" i="15"/>
  <c r="T98" i="15" s="1"/>
  <c r="U97" i="15"/>
  <c r="S97" i="15"/>
  <c r="K97" i="15"/>
  <c r="L97" i="15" s="1"/>
  <c r="E97" i="15"/>
  <c r="M97" i="15" s="1"/>
  <c r="N97" i="15" s="1"/>
  <c r="U96" i="15"/>
  <c r="S96" i="15"/>
  <c r="K96" i="15"/>
  <c r="L96" i="15" s="1"/>
  <c r="E96" i="15"/>
  <c r="M96" i="15" s="1"/>
  <c r="N96" i="15" s="1"/>
  <c r="U95" i="15"/>
  <c r="S95" i="15"/>
  <c r="K95" i="15"/>
  <c r="L95" i="15" s="1"/>
  <c r="E95" i="15"/>
  <c r="U94" i="15"/>
  <c r="S94" i="15"/>
  <c r="K94" i="15"/>
  <c r="L94" i="15" s="1"/>
  <c r="E94" i="15"/>
  <c r="T94" i="15" s="1"/>
  <c r="U93" i="15"/>
  <c r="S93" i="15"/>
  <c r="K93" i="15"/>
  <c r="L93" i="15" s="1"/>
  <c r="E93" i="15"/>
  <c r="M93" i="15" s="1"/>
  <c r="N93" i="15" s="1"/>
  <c r="U92" i="15"/>
  <c r="S92" i="15"/>
  <c r="K92" i="15"/>
  <c r="L92" i="15" s="1"/>
  <c r="E92" i="15"/>
  <c r="U91" i="15"/>
  <c r="S91" i="15"/>
  <c r="K91" i="15"/>
  <c r="L91" i="15" s="1"/>
  <c r="E91" i="15"/>
  <c r="U90" i="15"/>
  <c r="S90" i="15"/>
  <c r="K90" i="15"/>
  <c r="L90" i="15" s="1"/>
  <c r="E90" i="15"/>
  <c r="T90" i="15" s="1"/>
  <c r="U89" i="15"/>
  <c r="S89" i="15"/>
  <c r="K89" i="15"/>
  <c r="L89" i="15" s="1"/>
  <c r="E89" i="15"/>
  <c r="H88" i="15"/>
  <c r="G88" i="15"/>
  <c r="F88" i="15"/>
  <c r="D88" i="15"/>
  <c r="C88" i="15"/>
  <c r="U87" i="15"/>
  <c r="S87" i="15"/>
  <c r="K87" i="15"/>
  <c r="L87" i="15" s="1"/>
  <c r="E87" i="15"/>
  <c r="T87" i="15" s="1"/>
  <c r="U86" i="15"/>
  <c r="S86" i="15"/>
  <c r="K86" i="15"/>
  <c r="L86" i="15" s="1"/>
  <c r="E86" i="15"/>
  <c r="U85" i="15"/>
  <c r="S85" i="15"/>
  <c r="K85" i="15"/>
  <c r="L85" i="15" s="1"/>
  <c r="E85" i="15"/>
  <c r="M85" i="15" s="1"/>
  <c r="N85" i="15" s="1"/>
  <c r="U84" i="15"/>
  <c r="S84" i="15"/>
  <c r="K84" i="15"/>
  <c r="L84" i="15" s="1"/>
  <c r="E84" i="15"/>
  <c r="T84" i="15" s="1"/>
  <c r="U83" i="15"/>
  <c r="S83" i="15"/>
  <c r="K83" i="15"/>
  <c r="L83" i="15" s="1"/>
  <c r="E83" i="15"/>
  <c r="T83" i="15" s="1"/>
  <c r="U82" i="15"/>
  <c r="S82" i="15"/>
  <c r="K82" i="15"/>
  <c r="L82" i="15" s="1"/>
  <c r="E82" i="15"/>
  <c r="M82" i="15" s="1"/>
  <c r="N82" i="15" s="1"/>
  <c r="U81" i="15"/>
  <c r="S81" i="15"/>
  <c r="K81" i="15"/>
  <c r="L81" i="15" s="1"/>
  <c r="E81" i="15"/>
  <c r="U80" i="15"/>
  <c r="S80" i="15"/>
  <c r="K80" i="15"/>
  <c r="L80" i="15" s="1"/>
  <c r="E80" i="15"/>
  <c r="U79" i="15"/>
  <c r="S79" i="15"/>
  <c r="K79" i="15"/>
  <c r="L79" i="15" s="1"/>
  <c r="E79" i="15"/>
  <c r="T79" i="15" s="1"/>
  <c r="U78" i="15"/>
  <c r="S78" i="15"/>
  <c r="K78" i="15"/>
  <c r="L78" i="15" s="1"/>
  <c r="E78" i="15"/>
  <c r="U77" i="15"/>
  <c r="S77" i="15"/>
  <c r="K77" i="15"/>
  <c r="L77" i="15" s="1"/>
  <c r="E77" i="15"/>
  <c r="M77" i="15" s="1"/>
  <c r="N77" i="15" s="1"/>
  <c r="U76" i="15"/>
  <c r="S76" i="15"/>
  <c r="K76" i="15"/>
  <c r="L76" i="15" s="1"/>
  <c r="E76" i="15"/>
  <c r="T76" i="15" s="1"/>
  <c r="U75" i="15"/>
  <c r="S75" i="15"/>
  <c r="K75" i="15"/>
  <c r="L75" i="15" s="1"/>
  <c r="E75" i="15"/>
  <c r="T75" i="15" s="1"/>
  <c r="U74" i="15"/>
  <c r="S74" i="15"/>
  <c r="K74" i="15"/>
  <c r="L74" i="15" s="1"/>
  <c r="E74" i="15"/>
  <c r="U73" i="15"/>
  <c r="S73" i="15"/>
  <c r="K73" i="15"/>
  <c r="L73" i="15" s="1"/>
  <c r="E73" i="15"/>
  <c r="U72" i="15"/>
  <c r="S72" i="15"/>
  <c r="K72" i="15"/>
  <c r="L72" i="15" s="1"/>
  <c r="E72" i="15"/>
  <c r="U71" i="15"/>
  <c r="S71" i="15"/>
  <c r="K71" i="15"/>
  <c r="L71" i="15" s="1"/>
  <c r="E71" i="15"/>
  <c r="T71" i="15" s="1"/>
  <c r="U70" i="15"/>
  <c r="S70" i="15"/>
  <c r="K70" i="15"/>
  <c r="L70" i="15" s="1"/>
  <c r="E70" i="15"/>
  <c r="U69" i="15"/>
  <c r="S69" i="15"/>
  <c r="K69" i="15"/>
  <c r="L69" i="15" s="1"/>
  <c r="E69" i="15"/>
  <c r="M69" i="15" s="1"/>
  <c r="N69" i="15" s="1"/>
  <c r="U68" i="15"/>
  <c r="S68" i="15"/>
  <c r="K68" i="15"/>
  <c r="L68" i="15" s="1"/>
  <c r="E68" i="15"/>
  <c r="T68" i="15" s="1"/>
  <c r="U67" i="15"/>
  <c r="S67" i="15"/>
  <c r="K67" i="15"/>
  <c r="L67" i="15" s="1"/>
  <c r="E67" i="15"/>
  <c r="T67" i="15" s="1"/>
  <c r="U66" i="15"/>
  <c r="S66" i="15"/>
  <c r="K66" i="15"/>
  <c r="L66" i="15" s="1"/>
  <c r="E66" i="15"/>
  <c r="M66" i="15" s="1"/>
  <c r="N66" i="15" s="1"/>
  <c r="U65" i="15"/>
  <c r="S65" i="15"/>
  <c r="K65" i="15"/>
  <c r="L65" i="15" s="1"/>
  <c r="E65" i="15"/>
  <c r="U64" i="15"/>
  <c r="S64" i="15"/>
  <c r="K64" i="15"/>
  <c r="L64" i="15" s="1"/>
  <c r="E64" i="15"/>
  <c r="U63" i="15"/>
  <c r="S63" i="15"/>
  <c r="K63" i="15"/>
  <c r="L63" i="15" s="1"/>
  <c r="E63" i="15"/>
  <c r="T63" i="15" s="1"/>
  <c r="U62" i="15"/>
  <c r="S62" i="15"/>
  <c r="K62" i="15"/>
  <c r="L62" i="15" s="1"/>
  <c r="E62" i="15"/>
  <c r="U61" i="15"/>
  <c r="S61" i="15"/>
  <c r="K61" i="15"/>
  <c r="L61" i="15" s="1"/>
  <c r="E61" i="15"/>
  <c r="M61" i="15" s="1"/>
  <c r="N61" i="15" s="1"/>
  <c r="U60" i="15"/>
  <c r="S60" i="15"/>
  <c r="K60" i="15"/>
  <c r="L60" i="15" s="1"/>
  <c r="E60" i="15"/>
  <c r="T60" i="15" s="1"/>
  <c r="U59" i="15"/>
  <c r="S59" i="15"/>
  <c r="K59" i="15"/>
  <c r="L59" i="15" s="1"/>
  <c r="E59" i="15"/>
  <c r="T59" i="15" s="1"/>
  <c r="U58" i="15"/>
  <c r="S58" i="15"/>
  <c r="K58" i="15"/>
  <c r="L58" i="15" s="1"/>
  <c r="E58" i="15"/>
  <c r="U57" i="15"/>
  <c r="S57" i="15"/>
  <c r="K57" i="15"/>
  <c r="L57" i="15" s="1"/>
  <c r="E57" i="15"/>
  <c r="U56" i="15"/>
  <c r="S56" i="15"/>
  <c r="K56" i="15"/>
  <c r="L56" i="15" s="1"/>
  <c r="E56" i="15"/>
  <c r="U55" i="15"/>
  <c r="S55" i="15"/>
  <c r="K55" i="15"/>
  <c r="L55" i="15" s="1"/>
  <c r="E55" i="15"/>
  <c r="T55" i="15" s="1"/>
  <c r="U54" i="15"/>
  <c r="S54" i="15"/>
  <c r="K54" i="15"/>
  <c r="L54" i="15" s="1"/>
  <c r="E54" i="15"/>
  <c r="U53" i="15"/>
  <c r="S53" i="15"/>
  <c r="K53" i="15"/>
  <c r="L53" i="15" s="1"/>
  <c r="E53" i="15"/>
  <c r="M53" i="15" s="1"/>
  <c r="N53" i="15" s="1"/>
  <c r="U52" i="15"/>
  <c r="S52" i="15"/>
  <c r="K52" i="15"/>
  <c r="L52" i="15" s="1"/>
  <c r="E52" i="15"/>
  <c r="T52" i="15" s="1"/>
  <c r="U51" i="15"/>
  <c r="S51" i="15"/>
  <c r="K51" i="15"/>
  <c r="L51" i="15" s="1"/>
  <c r="E51" i="15"/>
  <c r="T51" i="15" s="1"/>
  <c r="U50" i="15"/>
  <c r="S50" i="15"/>
  <c r="K50" i="15"/>
  <c r="L50" i="15" s="1"/>
  <c r="E50" i="15"/>
  <c r="M50" i="15" s="1"/>
  <c r="N50" i="15" s="1"/>
  <c r="U49" i="15"/>
  <c r="S49" i="15"/>
  <c r="K49" i="15"/>
  <c r="L49" i="15" s="1"/>
  <c r="E49" i="15"/>
  <c r="U48" i="15"/>
  <c r="S48" i="15"/>
  <c r="K48" i="15"/>
  <c r="L48" i="15" s="1"/>
  <c r="E48" i="15"/>
  <c r="U47" i="15"/>
  <c r="S47" i="15"/>
  <c r="K47" i="15"/>
  <c r="L47" i="15" s="1"/>
  <c r="E47" i="15"/>
  <c r="T47" i="15" s="1"/>
  <c r="U46" i="15"/>
  <c r="S46" i="15"/>
  <c r="K46" i="15"/>
  <c r="L46" i="15" s="1"/>
  <c r="E46" i="15"/>
  <c r="U45" i="15"/>
  <c r="S45" i="15"/>
  <c r="K45" i="15"/>
  <c r="L45" i="15" s="1"/>
  <c r="E45" i="15"/>
  <c r="M45" i="15" s="1"/>
  <c r="N45" i="15" s="1"/>
  <c r="U44" i="15"/>
  <c r="S44" i="15"/>
  <c r="K44" i="15"/>
  <c r="L44" i="15" s="1"/>
  <c r="E44" i="15"/>
  <c r="T44" i="15" s="1"/>
  <c r="U43" i="15"/>
  <c r="S43" i="15"/>
  <c r="K43" i="15"/>
  <c r="L43" i="15" s="1"/>
  <c r="E43" i="15"/>
  <c r="T43" i="15" s="1"/>
  <c r="U42" i="15"/>
  <c r="S42" i="15"/>
  <c r="K42" i="15"/>
  <c r="L42" i="15" s="1"/>
  <c r="E42" i="15"/>
  <c r="U41" i="15"/>
  <c r="S41" i="15"/>
  <c r="K41" i="15"/>
  <c r="L41" i="15" s="1"/>
  <c r="E41" i="15"/>
  <c r="U40" i="15"/>
  <c r="S40" i="15"/>
  <c r="K40" i="15"/>
  <c r="L40" i="15" s="1"/>
  <c r="E40" i="15"/>
  <c r="U39" i="15"/>
  <c r="S39" i="15"/>
  <c r="K39" i="15"/>
  <c r="L39" i="15" s="1"/>
  <c r="E39" i="15"/>
  <c r="U38" i="15"/>
  <c r="S38" i="15"/>
  <c r="K38" i="15"/>
  <c r="L38" i="15" s="1"/>
  <c r="E38" i="15"/>
  <c r="U37" i="15"/>
  <c r="T37" i="15"/>
  <c r="S37" i="15"/>
  <c r="M37" i="15"/>
  <c r="N37" i="15" s="1"/>
  <c r="K37" i="15"/>
  <c r="L37" i="15" s="1"/>
  <c r="F35" i="15"/>
  <c r="F36" i="15" s="1"/>
  <c r="D35" i="15"/>
  <c r="D36" i="15" s="1"/>
  <c r="C35" i="15"/>
  <c r="K33" i="15"/>
  <c r="L33" i="15" s="1"/>
  <c r="E33" i="15"/>
  <c r="F31" i="15"/>
  <c r="E31" i="15"/>
  <c r="D31" i="15"/>
  <c r="C31" i="15"/>
  <c r="M29" i="15"/>
  <c r="N29" i="15" s="1"/>
  <c r="K29" i="15"/>
  <c r="L29" i="15" s="1"/>
  <c r="M27" i="15"/>
  <c r="N27" i="15" s="1"/>
  <c r="K27" i="15"/>
  <c r="L27" i="15" s="1"/>
  <c r="M26" i="15"/>
  <c r="N26" i="15" s="1"/>
  <c r="K26" i="15"/>
  <c r="L26" i="15" s="1"/>
  <c r="F24" i="15"/>
  <c r="E24" i="15"/>
  <c r="D24" i="15"/>
  <c r="C24" i="15"/>
  <c r="K23" i="15"/>
  <c r="L23" i="15" s="1"/>
  <c r="E23" i="15"/>
  <c r="M23" i="15" s="1"/>
  <c r="N23" i="15" s="1"/>
  <c r="F21" i="15"/>
  <c r="D21" i="15"/>
  <c r="C21" i="15"/>
  <c r="F34" i="15"/>
  <c r="E19" i="15"/>
  <c r="D34" i="15"/>
  <c r="C19" i="15"/>
  <c r="E18" i="15"/>
  <c r="C18" i="15"/>
  <c r="E17" i="15"/>
  <c r="C17" i="15"/>
  <c r="C16" i="15"/>
  <c r="C30" i="15" s="1"/>
  <c r="F28" i="15"/>
  <c r="E15" i="15"/>
  <c r="E28" i="15" s="1"/>
  <c r="C15" i="15"/>
  <c r="F14" i="15"/>
  <c r="E14" i="15"/>
  <c r="M13" i="15"/>
  <c r="N13" i="15" s="1"/>
  <c r="K13" i="15"/>
  <c r="L13" i="15" s="1"/>
  <c r="M11" i="15"/>
  <c r="N11" i="15" s="1"/>
  <c r="K11" i="15"/>
  <c r="L11" i="15" s="1"/>
  <c r="M10" i="15"/>
  <c r="N10" i="15" s="1"/>
  <c r="K10" i="15"/>
  <c r="L10" i="15" s="1"/>
  <c r="G14" i="15" l="1"/>
  <c r="D28" i="15"/>
  <c r="K28" i="15" s="1"/>
  <c r="D12" i="15"/>
  <c r="D9" i="15" s="1"/>
  <c r="G153" i="15"/>
  <c r="M155" i="15"/>
  <c r="N155" i="15" s="1"/>
  <c r="E153" i="15"/>
  <c r="H153" i="15"/>
  <c r="G17" i="15"/>
  <c r="U157" i="15"/>
  <c r="E128" i="15"/>
  <c r="M128" i="15" s="1"/>
  <c r="N128" i="15" s="1"/>
  <c r="H14" i="15"/>
  <c r="U14" i="15" s="1"/>
  <c r="M123" i="15"/>
  <c r="M15" i="15"/>
  <c r="K14" i="15"/>
  <c r="T61" i="15"/>
  <c r="M101" i="15"/>
  <c r="N101" i="15" s="1"/>
  <c r="K164" i="15"/>
  <c r="L164" i="15" s="1"/>
  <c r="L112" i="15"/>
  <c r="S156" i="15"/>
  <c r="M17" i="15"/>
  <c r="D25" i="15"/>
  <c r="D22" i="15" s="1"/>
  <c r="N116" i="15"/>
  <c r="H35" i="15"/>
  <c r="H36" i="15" s="1"/>
  <c r="K134" i="15"/>
  <c r="E32" i="15"/>
  <c r="L116" i="15"/>
  <c r="L157" i="15"/>
  <c r="M164" i="15"/>
  <c r="H17" i="15"/>
  <c r="E16" i="15"/>
  <c r="E12" i="15" s="1"/>
  <c r="E9" i="15" s="1"/>
  <c r="S19" i="15"/>
  <c r="M44" i="15"/>
  <c r="N44" i="15" s="1"/>
  <c r="M46" i="15"/>
  <c r="N46" i="15" s="1"/>
  <c r="M52" i="15"/>
  <c r="N52" i="15" s="1"/>
  <c r="M70" i="15"/>
  <c r="N70" i="15" s="1"/>
  <c r="M76" i="15"/>
  <c r="N76" i="15" s="1"/>
  <c r="M78" i="15"/>
  <c r="N78" i="15" s="1"/>
  <c r="M84" i="15"/>
  <c r="N84" i="15" s="1"/>
  <c r="M86" i="15"/>
  <c r="N86" i="15" s="1"/>
  <c r="M89" i="15"/>
  <c r="N89" i="15" s="1"/>
  <c r="U112" i="15"/>
  <c r="K114" i="15"/>
  <c r="L114" i="15" s="1"/>
  <c r="N115" i="15"/>
  <c r="N118" i="15"/>
  <c r="L133" i="15"/>
  <c r="N149" i="15"/>
  <c r="L115" i="15"/>
  <c r="T38" i="15"/>
  <c r="M42" i="15"/>
  <c r="N42" i="15" s="1"/>
  <c r="M74" i="15"/>
  <c r="N74" i="15" s="1"/>
  <c r="T101" i="15"/>
  <c r="K24" i="15"/>
  <c r="K18" i="15"/>
  <c r="L18" i="15" s="1"/>
  <c r="L145" i="15"/>
  <c r="H160" i="15"/>
  <c r="Q21" i="15"/>
  <c r="E120" i="15"/>
  <c r="E21" i="15"/>
  <c r="T21" i="15" s="1"/>
  <c r="G31" i="15"/>
  <c r="C120" i="15"/>
  <c r="C25" i="15"/>
  <c r="C22" i="15" s="1"/>
  <c r="M54" i="15"/>
  <c r="N54" i="15" s="1"/>
  <c r="M60" i="15"/>
  <c r="N60" i="15" s="1"/>
  <c r="T50" i="15"/>
  <c r="M58" i="15"/>
  <c r="N58" i="15" s="1"/>
  <c r="M62" i="15"/>
  <c r="N62" i="15" s="1"/>
  <c r="M68" i="15"/>
  <c r="N68" i="15" s="1"/>
  <c r="T45" i="15"/>
  <c r="T66" i="15"/>
  <c r="T77" i="15"/>
  <c r="T82" i="15"/>
  <c r="T104" i="15"/>
  <c r="N117" i="15"/>
  <c r="H130" i="15"/>
  <c r="H123" i="15"/>
  <c r="H120" i="15" s="1"/>
  <c r="M159" i="15"/>
  <c r="N159" i="15" s="1"/>
  <c r="T17" i="15"/>
  <c r="T89" i="15"/>
  <c r="T103" i="15"/>
  <c r="M103" i="15"/>
  <c r="N103" i="15" s="1"/>
  <c r="T105" i="15"/>
  <c r="M105" i="15"/>
  <c r="N105" i="15" s="1"/>
  <c r="L117" i="15"/>
  <c r="G164" i="15"/>
  <c r="U164" i="15" s="1"/>
  <c r="G35" i="15"/>
  <c r="S164" i="15"/>
  <c r="G16" i="15"/>
  <c r="G30" i="15" s="1"/>
  <c r="E30" i="15" s="1"/>
  <c r="M30" i="15" s="1"/>
  <c r="N30" i="15" s="1"/>
  <c r="T19" i="15"/>
  <c r="T42" i="15"/>
  <c r="T53" i="15"/>
  <c r="T58" i="15"/>
  <c r="T69" i="15"/>
  <c r="T74" i="15"/>
  <c r="T85" i="15"/>
  <c r="T96" i="15"/>
  <c r="T97" i="15"/>
  <c r="F128" i="15"/>
  <c r="F110" i="15"/>
  <c r="F107" i="15" s="1"/>
  <c r="F137" i="15" s="1"/>
  <c r="S141" i="15"/>
  <c r="U144" i="15"/>
  <c r="N144" i="15"/>
  <c r="T162" i="15"/>
  <c r="M162" i="15"/>
  <c r="N162" i="15" s="1"/>
  <c r="T28" i="15"/>
  <c r="M31" i="15"/>
  <c r="D30" i="15"/>
  <c r="S30" i="15" s="1"/>
  <c r="H31" i="15"/>
  <c r="T93" i="15"/>
  <c r="T95" i="15"/>
  <c r="M95" i="15"/>
  <c r="N95" i="15" s="1"/>
  <c r="M104" i="15"/>
  <c r="N104" i="15" s="1"/>
  <c r="M106" i="15"/>
  <c r="N106" i="15" s="1"/>
  <c r="L113" i="15"/>
  <c r="U129" i="15"/>
  <c r="G130" i="15"/>
  <c r="N129" i="15"/>
  <c r="H132" i="15"/>
  <c r="F132" i="15" s="1"/>
  <c r="M134" i="15"/>
  <c r="L144" i="15"/>
  <c r="K153" i="15"/>
  <c r="M24" i="15"/>
  <c r="N24" i="15" s="1"/>
  <c r="F32" i="15"/>
  <c r="T46" i="15"/>
  <c r="T54" i="15"/>
  <c r="T62" i="15"/>
  <c r="T70" i="15"/>
  <c r="T78" i="15"/>
  <c r="T86" i="15"/>
  <c r="G134" i="15"/>
  <c r="N152" i="15"/>
  <c r="T164" i="15"/>
  <c r="T119" i="15"/>
  <c r="U122" i="15"/>
  <c r="D150" i="15"/>
  <c r="K34" i="15"/>
  <c r="L34" i="15" s="1"/>
  <c r="U119" i="15"/>
  <c r="L119" i="15"/>
  <c r="H162" i="15"/>
  <c r="C28" i="15"/>
  <c r="S15" i="15"/>
  <c r="C12" i="15"/>
  <c r="K19" i="15"/>
  <c r="L19" i="15" s="1"/>
  <c r="H21" i="15"/>
  <c r="E34" i="15"/>
  <c r="C36" i="15"/>
  <c r="M39" i="15"/>
  <c r="N39" i="15" s="1"/>
  <c r="T39" i="15"/>
  <c r="E88" i="15"/>
  <c r="M88" i="15" s="1"/>
  <c r="N88" i="15" s="1"/>
  <c r="U88" i="15"/>
  <c r="T91" i="15"/>
  <c r="M91" i="15"/>
  <c r="N91" i="15" s="1"/>
  <c r="M92" i="15"/>
  <c r="N92" i="15" s="1"/>
  <c r="T92" i="15"/>
  <c r="S126" i="15"/>
  <c r="K126" i="15"/>
  <c r="G160" i="15"/>
  <c r="U145" i="15"/>
  <c r="G18" i="15"/>
  <c r="N145" i="15"/>
  <c r="F150" i="15"/>
  <c r="T152" i="15"/>
  <c r="M14" i="15"/>
  <c r="N14" i="15" s="1"/>
  <c r="K15" i="15"/>
  <c r="T15" i="15"/>
  <c r="K16" i="15"/>
  <c r="M18" i="15"/>
  <c r="S18" i="15"/>
  <c r="U19" i="15"/>
  <c r="K21" i="15"/>
  <c r="S21" i="15"/>
  <c r="S24" i="15"/>
  <c r="F25" i="15"/>
  <c r="F22" i="15" s="1"/>
  <c r="K31" i="15"/>
  <c r="T31" i="15"/>
  <c r="G34" i="15"/>
  <c r="K36" i="15"/>
  <c r="T40" i="15"/>
  <c r="M40" i="15"/>
  <c r="N40" i="15" s="1"/>
  <c r="M41" i="15"/>
  <c r="N41" i="15" s="1"/>
  <c r="T41" i="15"/>
  <c r="T48" i="15"/>
  <c r="M48" i="15"/>
  <c r="N48" i="15" s="1"/>
  <c r="M49" i="15"/>
  <c r="N49" i="15" s="1"/>
  <c r="T49" i="15"/>
  <c r="T56" i="15"/>
  <c r="M56" i="15"/>
  <c r="N56" i="15" s="1"/>
  <c r="M57" i="15"/>
  <c r="N57" i="15" s="1"/>
  <c r="T57" i="15"/>
  <c r="T64" i="15"/>
  <c r="M64" i="15"/>
  <c r="N64" i="15" s="1"/>
  <c r="M65" i="15"/>
  <c r="N65" i="15" s="1"/>
  <c r="T65" i="15"/>
  <c r="T72" i="15"/>
  <c r="M72" i="15"/>
  <c r="N72" i="15" s="1"/>
  <c r="M73" i="15"/>
  <c r="N73" i="15" s="1"/>
  <c r="T73" i="15"/>
  <c r="T80" i="15"/>
  <c r="M80" i="15"/>
  <c r="N80" i="15" s="1"/>
  <c r="M81" i="15"/>
  <c r="N81" i="15" s="1"/>
  <c r="T81" i="15"/>
  <c r="S88" i="15"/>
  <c r="M94" i="15"/>
  <c r="N94" i="15" s="1"/>
  <c r="M100" i="15"/>
  <c r="N100" i="15" s="1"/>
  <c r="T100" i="15"/>
  <c r="T14" i="15"/>
  <c r="K17" i="15"/>
  <c r="D32" i="15"/>
  <c r="F12" i="15"/>
  <c r="F9" i="15" s="1"/>
  <c r="H16" i="15"/>
  <c r="S16" i="15"/>
  <c r="C32" i="15"/>
  <c r="S31" i="15"/>
  <c r="S14" i="15"/>
  <c r="S17" i="15"/>
  <c r="T18" i="15"/>
  <c r="M19" i="15"/>
  <c r="N19" i="15" s="1"/>
  <c r="T24" i="15"/>
  <c r="M33" i="15"/>
  <c r="N33" i="15" s="1"/>
  <c r="C34" i="15"/>
  <c r="K35" i="15"/>
  <c r="M43" i="15"/>
  <c r="N43" i="15" s="1"/>
  <c r="M51" i="15"/>
  <c r="N51" i="15" s="1"/>
  <c r="M59" i="15"/>
  <c r="N59" i="15" s="1"/>
  <c r="M67" i="15"/>
  <c r="N67" i="15" s="1"/>
  <c r="M75" i="15"/>
  <c r="N75" i="15" s="1"/>
  <c r="M83" i="15"/>
  <c r="N83" i="15" s="1"/>
  <c r="M102" i="15"/>
  <c r="N102" i="15" s="1"/>
  <c r="T102" i="15"/>
  <c r="S130" i="15"/>
  <c r="S153" i="15"/>
  <c r="M38" i="15"/>
  <c r="N38" i="15" s="1"/>
  <c r="M47" i="15"/>
  <c r="N47" i="15" s="1"/>
  <c r="M55" i="15"/>
  <c r="N55" i="15" s="1"/>
  <c r="M63" i="15"/>
  <c r="N63" i="15" s="1"/>
  <c r="M71" i="15"/>
  <c r="N71" i="15" s="1"/>
  <c r="M79" i="15"/>
  <c r="N79" i="15" s="1"/>
  <c r="M87" i="15"/>
  <c r="N87" i="15" s="1"/>
  <c r="K88" i="15"/>
  <c r="L88" i="15" s="1"/>
  <c r="M90" i="15"/>
  <c r="N90" i="15" s="1"/>
  <c r="M98" i="15"/>
  <c r="N98" i="15" s="1"/>
  <c r="M113" i="15"/>
  <c r="G113" i="15"/>
  <c r="G110" i="15" s="1"/>
  <c r="L118" i="15"/>
  <c r="T123" i="15"/>
  <c r="G156" i="15"/>
  <c r="G141" i="15"/>
  <c r="N143" i="15"/>
  <c r="S160" i="15"/>
  <c r="M99" i="15"/>
  <c r="N99" i="15" s="1"/>
  <c r="D137" i="15"/>
  <c r="G123" i="15"/>
  <c r="N133" i="15"/>
  <c r="U146" i="15"/>
  <c r="L149" i="15"/>
  <c r="H152" i="15"/>
  <c r="K152" i="15"/>
  <c r="S152" i="15"/>
  <c r="H158" i="15"/>
  <c r="K160" i="15"/>
  <c r="S110" i="15"/>
  <c r="C107" i="15"/>
  <c r="H110" i="15"/>
  <c r="N112" i="15"/>
  <c r="U115" i="15"/>
  <c r="U117" i="15"/>
  <c r="L122" i="15"/>
  <c r="L129" i="15"/>
  <c r="K130" i="15"/>
  <c r="H134" i="15"/>
  <c r="D138" i="15"/>
  <c r="M141" i="15"/>
  <c r="S158" i="15"/>
  <c r="K158" i="15"/>
  <c r="S162" i="15"/>
  <c r="G132" i="15"/>
  <c r="K120" i="15"/>
  <c r="K123" i="15"/>
  <c r="H126" i="15"/>
  <c r="F156" i="15"/>
  <c r="K156" i="15" s="1"/>
  <c r="T143" i="15"/>
  <c r="H143" i="15"/>
  <c r="F141" i="15"/>
  <c r="U149" i="15"/>
  <c r="G158" i="15"/>
  <c r="N157" i="15"/>
  <c r="K162" i="15"/>
  <c r="M119" i="15"/>
  <c r="N119" i="15" s="1"/>
  <c r="M122" i="15"/>
  <c r="N122" i="15" s="1"/>
  <c r="S123" i="15"/>
  <c r="K143" i="15"/>
  <c r="S143" i="15"/>
  <c r="F152" i="14"/>
  <c r="I166" i="14"/>
  <c r="J166" i="14"/>
  <c r="D152" i="14"/>
  <c r="D143" i="14"/>
  <c r="S138" i="15" l="1"/>
  <c r="C137" i="15"/>
  <c r="U17" i="15"/>
  <c r="N17" i="15"/>
  <c r="G32" i="15"/>
  <c r="H25" i="15"/>
  <c r="L14" i="15"/>
  <c r="T16" i="15"/>
  <c r="N31" i="15"/>
  <c r="L134" i="15"/>
  <c r="L17" i="15"/>
  <c r="M120" i="15"/>
  <c r="N123" i="15"/>
  <c r="S150" i="15"/>
  <c r="K110" i="15"/>
  <c r="L110" i="15" s="1"/>
  <c r="M16" i="15"/>
  <c r="N16" i="15" s="1"/>
  <c r="E35" i="15"/>
  <c r="M35" i="15" s="1"/>
  <c r="N35" i="15" s="1"/>
  <c r="K128" i="15"/>
  <c r="L128" i="15" s="1"/>
  <c r="L153" i="15"/>
  <c r="L35" i="15"/>
  <c r="L36" i="15"/>
  <c r="K22" i="15"/>
  <c r="T32" i="15"/>
  <c r="L31" i="15"/>
  <c r="Q22" i="15"/>
  <c r="L130" i="15"/>
  <c r="K30" i="15"/>
  <c r="L123" i="15"/>
  <c r="S120" i="15"/>
  <c r="K150" i="15"/>
  <c r="K25" i="15"/>
  <c r="L160" i="15"/>
  <c r="K9" i="15"/>
  <c r="L126" i="15"/>
  <c r="T120" i="15"/>
  <c r="M21" i="15"/>
  <c r="N21" i="15" s="1"/>
  <c r="G150" i="15"/>
  <c r="T9" i="15"/>
  <c r="U130" i="15"/>
  <c r="S25" i="15"/>
  <c r="U153" i="15"/>
  <c r="U31" i="15"/>
  <c r="G25" i="15"/>
  <c r="G22" i="15" s="1"/>
  <c r="N134" i="15"/>
  <c r="N164" i="15"/>
  <c r="U16" i="15"/>
  <c r="G36" i="15"/>
  <c r="E130" i="15"/>
  <c r="U21" i="15"/>
  <c r="H32" i="15"/>
  <c r="T153" i="15"/>
  <c r="K132" i="15"/>
  <c r="L132" i="15" s="1"/>
  <c r="L120" i="15"/>
  <c r="K107" i="15"/>
  <c r="M153" i="15"/>
  <c r="N153" i="15" s="1"/>
  <c r="G126" i="15"/>
  <c r="U113" i="15"/>
  <c r="G15" i="15"/>
  <c r="S34" i="15"/>
  <c r="M34" i="15"/>
  <c r="N34" i="15" s="1"/>
  <c r="U18" i="15"/>
  <c r="T34" i="15"/>
  <c r="F138" i="15"/>
  <c r="T141" i="15"/>
  <c r="L152" i="15"/>
  <c r="H150" i="15"/>
  <c r="H24" i="15"/>
  <c r="D166" i="15"/>
  <c r="K137" i="15"/>
  <c r="E156" i="15"/>
  <c r="N113" i="15"/>
  <c r="T30" i="15"/>
  <c r="S22" i="15"/>
  <c r="K32" i="15"/>
  <c r="N18" i="15"/>
  <c r="M28" i="15"/>
  <c r="S28" i="15"/>
  <c r="L162" i="15"/>
  <c r="U162" i="15"/>
  <c r="U158" i="15"/>
  <c r="E158" i="15"/>
  <c r="H156" i="15"/>
  <c r="L156" i="15" s="1"/>
  <c r="L143" i="15"/>
  <c r="H141" i="15"/>
  <c r="U141" i="15" s="1"/>
  <c r="U143" i="15"/>
  <c r="H15" i="15"/>
  <c r="U152" i="15"/>
  <c r="N141" i="15"/>
  <c r="H107" i="15"/>
  <c r="E107" i="15"/>
  <c r="M107" i="15" s="1"/>
  <c r="T110" i="15"/>
  <c r="M110" i="15"/>
  <c r="K141" i="15"/>
  <c r="L16" i="15"/>
  <c r="L21" i="15"/>
  <c r="K12" i="15"/>
  <c r="G138" i="15"/>
  <c r="E132" i="15"/>
  <c r="M132" i="15" s="1"/>
  <c r="N132" i="15" s="1"/>
  <c r="S107" i="15"/>
  <c r="L158" i="15"/>
  <c r="U123" i="15"/>
  <c r="G120" i="15"/>
  <c r="T12" i="15"/>
  <c r="M32" i="15"/>
  <c r="S32" i="15"/>
  <c r="U34" i="15"/>
  <c r="E160" i="15"/>
  <c r="U160" i="15"/>
  <c r="T88" i="15"/>
  <c r="S36" i="15"/>
  <c r="M12" i="15"/>
  <c r="C9" i="15"/>
  <c r="S12" i="15"/>
  <c r="AI157" i="14"/>
  <c r="AH157" i="14"/>
  <c r="AI152" i="14"/>
  <c r="AH152" i="14"/>
  <c r="AI146" i="14"/>
  <c r="AH146" i="14"/>
  <c r="AI145" i="14"/>
  <c r="AH145" i="14"/>
  <c r="AI144" i="14"/>
  <c r="AH144" i="14"/>
  <c r="AI133" i="14"/>
  <c r="AH133" i="14"/>
  <c r="AI129" i="14"/>
  <c r="AH129" i="14"/>
  <c r="AH122" i="14"/>
  <c r="AH119" i="14"/>
  <c r="AI117" i="14"/>
  <c r="AH117" i="14"/>
  <c r="AI115" i="14"/>
  <c r="AH115" i="14"/>
  <c r="AH113" i="14"/>
  <c r="AI112" i="14"/>
  <c r="AH112" i="14"/>
  <c r="AJ106" i="14"/>
  <c r="AH106" i="14"/>
  <c r="AJ105" i="14"/>
  <c r="AH105" i="14"/>
  <c r="AJ104" i="14"/>
  <c r="AH104" i="14"/>
  <c r="AJ103" i="14"/>
  <c r="AH103" i="14"/>
  <c r="AJ102" i="14"/>
  <c r="AH102" i="14"/>
  <c r="AJ101" i="14"/>
  <c r="AH101" i="14"/>
  <c r="AJ100" i="14"/>
  <c r="AH100" i="14"/>
  <c r="AJ99" i="14"/>
  <c r="AH99" i="14"/>
  <c r="AJ98" i="14"/>
  <c r="AH98" i="14"/>
  <c r="AJ97" i="14"/>
  <c r="AH97" i="14"/>
  <c r="AJ96" i="14"/>
  <c r="AH96" i="14"/>
  <c r="AJ95" i="14"/>
  <c r="AH95" i="14"/>
  <c r="AJ94" i="14"/>
  <c r="AH94" i="14"/>
  <c r="AJ93" i="14"/>
  <c r="AH93" i="14"/>
  <c r="AJ92" i="14"/>
  <c r="AH92" i="14"/>
  <c r="AJ91" i="14"/>
  <c r="AH91" i="14"/>
  <c r="AJ90" i="14"/>
  <c r="AH90" i="14"/>
  <c r="AJ89" i="14"/>
  <c r="AH89" i="14"/>
  <c r="AJ87" i="14"/>
  <c r="AH87" i="14"/>
  <c r="AJ86" i="14"/>
  <c r="AH86" i="14"/>
  <c r="AJ85" i="14"/>
  <c r="AH85" i="14"/>
  <c r="AJ84" i="14"/>
  <c r="AH84" i="14"/>
  <c r="AJ83" i="14"/>
  <c r="AH83" i="14"/>
  <c r="AJ82" i="14"/>
  <c r="AH82" i="14"/>
  <c r="AJ81" i="14"/>
  <c r="AH81" i="14"/>
  <c r="AJ80" i="14"/>
  <c r="AH80" i="14"/>
  <c r="AJ79" i="14"/>
  <c r="AH79" i="14"/>
  <c r="AJ78" i="14"/>
  <c r="AH78" i="14"/>
  <c r="AJ77" i="14"/>
  <c r="AH77" i="14"/>
  <c r="AJ76" i="14"/>
  <c r="AH76" i="14"/>
  <c r="AJ75" i="14"/>
  <c r="AH75" i="14"/>
  <c r="AJ74" i="14"/>
  <c r="AH74" i="14"/>
  <c r="AJ73" i="14"/>
  <c r="AH73" i="14"/>
  <c r="AJ72" i="14"/>
  <c r="AH72" i="14"/>
  <c r="AJ71" i="14"/>
  <c r="AH71" i="14"/>
  <c r="AJ70" i="14"/>
  <c r="AH70" i="14"/>
  <c r="AJ69" i="14"/>
  <c r="AH69" i="14"/>
  <c r="AJ68" i="14"/>
  <c r="AH68" i="14"/>
  <c r="AJ67" i="14"/>
  <c r="AH67" i="14"/>
  <c r="AJ66" i="14"/>
  <c r="AH66" i="14"/>
  <c r="AJ65" i="14"/>
  <c r="AH65" i="14"/>
  <c r="AJ64" i="14"/>
  <c r="AH64" i="14"/>
  <c r="AJ63" i="14"/>
  <c r="AH63" i="14"/>
  <c r="AJ62" i="14"/>
  <c r="AH62" i="14"/>
  <c r="AJ61" i="14"/>
  <c r="AH61" i="14"/>
  <c r="AJ60" i="14"/>
  <c r="AH60" i="14"/>
  <c r="AJ59" i="14"/>
  <c r="AH59" i="14"/>
  <c r="AJ58" i="14"/>
  <c r="AH58" i="14"/>
  <c r="AJ57" i="14"/>
  <c r="AH57" i="14"/>
  <c r="AJ56" i="14"/>
  <c r="AH56" i="14"/>
  <c r="AJ55" i="14"/>
  <c r="AH55" i="14"/>
  <c r="AJ54" i="14"/>
  <c r="AH54" i="14"/>
  <c r="AJ53" i="14"/>
  <c r="AH53" i="14"/>
  <c r="AJ52" i="14"/>
  <c r="AH52" i="14"/>
  <c r="AJ51" i="14"/>
  <c r="AH51" i="14"/>
  <c r="AJ50" i="14"/>
  <c r="AH50" i="14"/>
  <c r="AJ49" i="14"/>
  <c r="AH49" i="14"/>
  <c r="AJ48" i="14"/>
  <c r="AH48" i="14"/>
  <c r="AJ47" i="14"/>
  <c r="AH47" i="14"/>
  <c r="AJ46" i="14"/>
  <c r="AH46" i="14"/>
  <c r="AJ45" i="14"/>
  <c r="AH45" i="14"/>
  <c r="AJ44" i="14"/>
  <c r="AH44" i="14"/>
  <c r="AJ43" i="14"/>
  <c r="AH43" i="14"/>
  <c r="AJ42" i="14"/>
  <c r="AH42" i="14"/>
  <c r="AJ41" i="14"/>
  <c r="AH41" i="14"/>
  <c r="AJ40" i="14"/>
  <c r="AH40" i="14"/>
  <c r="AJ39" i="14"/>
  <c r="AH39" i="14"/>
  <c r="AJ38" i="14"/>
  <c r="AH38" i="14"/>
  <c r="F35" i="14"/>
  <c r="AG165" i="14"/>
  <c r="AG161" i="14"/>
  <c r="AG159" i="14"/>
  <c r="AG155" i="14"/>
  <c r="AG154" i="14"/>
  <c r="AG151" i="14"/>
  <c r="AG148" i="14"/>
  <c r="AG142" i="14"/>
  <c r="AG140" i="14"/>
  <c r="AG139" i="14"/>
  <c r="AG136" i="14"/>
  <c r="AG135" i="14"/>
  <c r="AG131" i="14"/>
  <c r="AG127" i="14"/>
  <c r="AG125" i="14"/>
  <c r="AG124" i="14"/>
  <c r="AG121" i="14"/>
  <c r="AG111" i="14"/>
  <c r="AG109" i="14"/>
  <c r="AG108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3" i="14"/>
  <c r="AG29" i="14"/>
  <c r="AG27" i="14"/>
  <c r="AG26" i="14"/>
  <c r="AG23" i="14"/>
  <c r="AG20" i="14"/>
  <c r="AG13" i="14"/>
  <c r="AG11" i="14"/>
  <c r="AG10" i="14"/>
  <c r="D14" i="14"/>
  <c r="D16" i="14"/>
  <c r="D17" i="14"/>
  <c r="D18" i="14"/>
  <c r="D19" i="14"/>
  <c r="F166" i="15" l="1"/>
  <c r="E150" i="15"/>
  <c r="M150" i="15" s="1"/>
  <c r="N150" i="15" s="1"/>
  <c r="N32" i="15"/>
  <c r="L25" i="15"/>
  <c r="U36" i="15"/>
  <c r="E25" i="15"/>
  <c r="T25" i="15" s="1"/>
  <c r="E36" i="15"/>
  <c r="M36" i="15" s="1"/>
  <c r="N36" i="15" s="1"/>
  <c r="L150" i="15"/>
  <c r="U150" i="15"/>
  <c r="N110" i="15"/>
  <c r="U25" i="15"/>
  <c r="M130" i="15"/>
  <c r="N130" i="15" s="1"/>
  <c r="T130" i="15"/>
  <c r="K138" i="15"/>
  <c r="L32" i="15"/>
  <c r="U32" i="15"/>
  <c r="S9" i="15"/>
  <c r="M9" i="15"/>
  <c r="L30" i="15"/>
  <c r="U30" i="15"/>
  <c r="L107" i="15"/>
  <c r="H137" i="15"/>
  <c r="L15" i="15"/>
  <c r="H28" i="15"/>
  <c r="H12" i="15"/>
  <c r="G28" i="15"/>
  <c r="N28" i="15" s="1"/>
  <c r="G12" i="15"/>
  <c r="U15" i="15"/>
  <c r="N15" i="15"/>
  <c r="U120" i="15"/>
  <c r="N120" i="15"/>
  <c r="C166" i="15"/>
  <c r="S137" i="15"/>
  <c r="T150" i="15"/>
  <c r="U156" i="15"/>
  <c r="H22" i="15"/>
  <c r="L24" i="15"/>
  <c r="U24" i="15"/>
  <c r="G107" i="15"/>
  <c r="U110" i="15"/>
  <c r="U126" i="15"/>
  <c r="E126" i="15"/>
  <c r="T160" i="15"/>
  <c r="M160" i="15"/>
  <c r="N160" i="15" s="1"/>
  <c r="E137" i="15"/>
  <c r="M137" i="15" s="1"/>
  <c r="T107" i="15"/>
  <c r="H138" i="15"/>
  <c r="L141" i="15"/>
  <c r="T156" i="15"/>
  <c r="M156" i="15"/>
  <c r="N156" i="15" s="1"/>
  <c r="E138" i="15"/>
  <c r="T158" i="15"/>
  <c r="M158" i="15"/>
  <c r="N158" i="15" s="1"/>
  <c r="E113" i="14"/>
  <c r="AI113" i="14" s="1"/>
  <c r="C15" i="14"/>
  <c r="E22" i="15" l="1"/>
  <c r="M22" i="15" s="1"/>
  <c r="N22" i="15" s="1"/>
  <c r="M25" i="15"/>
  <c r="N25" i="15" s="1"/>
  <c r="T36" i="15"/>
  <c r="U138" i="15"/>
  <c r="U22" i="15"/>
  <c r="L28" i="15"/>
  <c r="L22" i="15"/>
  <c r="U28" i="15"/>
  <c r="L138" i="15"/>
  <c r="U12" i="15"/>
  <c r="G9" i="15"/>
  <c r="X21" i="15" s="1"/>
  <c r="G137" i="15"/>
  <c r="U107" i="15"/>
  <c r="N107" i="15"/>
  <c r="T138" i="15"/>
  <c r="M138" i="15"/>
  <c r="N138" i="15" s="1"/>
  <c r="T137" i="15"/>
  <c r="E166" i="15"/>
  <c r="T126" i="15"/>
  <c r="M126" i="15"/>
  <c r="N126" i="15" s="1"/>
  <c r="N12" i="15"/>
  <c r="H9" i="15"/>
  <c r="L12" i="15"/>
  <c r="H166" i="15"/>
  <c r="L137" i="15"/>
  <c r="M165" i="14"/>
  <c r="N165" i="14" s="1"/>
  <c r="K165" i="14"/>
  <c r="L165" i="14" s="1"/>
  <c r="F164" i="14"/>
  <c r="E164" i="14"/>
  <c r="D164" i="14"/>
  <c r="C164" i="14"/>
  <c r="H163" i="14"/>
  <c r="G163" i="14"/>
  <c r="F162" i="14"/>
  <c r="E162" i="14"/>
  <c r="D162" i="14"/>
  <c r="C162" i="14"/>
  <c r="F160" i="14"/>
  <c r="D160" i="14"/>
  <c r="C160" i="14"/>
  <c r="K159" i="14"/>
  <c r="L159" i="14" s="1"/>
  <c r="E159" i="14"/>
  <c r="M159" i="14" s="1"/>
  <c r="N159" i="14" s="1"/>
  <c r="F158" i="14"/>
  <c r="D158" i="14"/>
  <c r="C158" i="14"/>
  <c r="T157" i="14"/>
  <c r="S157" i="14"/>
  <c r="M157" i="14"/>
  <c r="K157" i="14"/>
  <c r="H157" i="14"/>
  <c r="G157" i="14"/>
  <c r="C156" i="14"/>
  <c r="K155" i="14"/>
  <c r="L155" i="14" s="1"/>
  <c r="E155" i="14"/>
  <c r="M155" i="14" s="1"/>
  <c r="N155" i="14" s="1"/>
  <c r="M154" i="14"/>
  <c r="N154" i="14" s="1"/>
  <c r="K154" i="14"/>
  <c r="L154" i="14" s="1"/>
  <c r="F153" i="14"/>
  <c r="F150" i="14" s="1"/>
  <c r="E153" i="14"/>
  <c r="D153" i="14"/>
  <c r="D150" i="14" s="1"/>
  <c r="C153" i="14"/>
  <c r="T152" i="14"/>
  <c r="K152" i="14"/>
  <c r="S152" i="14"/>
  <c r="M151" i="14"/>
  <c r="N151" i="14" s="1"/>
  <c r="K151" i="14"/>
  <c r="L151" i="14" s="1"/>
  <c r="T149" i="14"/>
  <c r="S149" i="14"/>
  <c r="M149" i="14"/>
  <c r="K149" i="14"/>
  <c r="H149" i="14"/>
  <c r="G149" i="14"/>
  <c r="M148" i="14"/>
  <c r="N148" i="14" s="1"/>
  <c r="K148" i="14"/>
  <c r="L148" i="14" s="1"/>
  <c r="T147" i="14"/>
  <c r="S147" i="14"/>
  <c r="H147" i="14"/>
  <c r="AG147" i="14" s="1"/>
  <c r="G147" i="14"/>
  <c r="T146" i="14"/>
  <c r="S146" i="14"/>
  <c r="H146" i="14"/>
  <c r="H16" i="14" s="1"/>
  <c r="H30" i="14" s="1"/>
  <c r="G146" i="14"/>
  <c r="G16" i="14" s="1"/>
  <c r="T145" i="14"/>
  <c r="S145" i="14"/>
  <c r="X145" i="14" s="1"/>
  <c r="M145" i="14"/>
  <c r="K145" i="14"/>
  <c r="H145" i="14"/>
  <c r="H18" i="14" s="1"/>
  <c r="G145" i="14"/>
  <c r="G18" i="14" s="1"/>
  <c r="T144" i="14"/>
  <c r="S144" i="14"/>
  <c r="M144" i="14"/>
  <c r="K144" i="14"/>
  <c r="H144" i="14"/>
  <c r="G144" i="14"/>
  <c r="M143" i="14"/>
  <c r="G143" i="14"/>
  <c r="F143" i="14"/>
  <c r="F141" i="14" s="1"/>
  <c r="F138" i="14" s="1"/>
  <c r="M142" i="14"/>
  <c r="N142" i="14" s="1"/>
  <c r="K142" i="14"/>
  <c r="L142" i="14" s="1"/>
  <c r="E141" i="14"/>
  <c r="D141" i="14"/>
  <c r="D138" i="14" s="1"/>
  <c r="C141" i="14"/>
  <c r="M140" i="14"/>
  <c r="N140" i="14" s="1"/>
  <c r="K140" i="14"/>
  <c r="L140" i="14" s="1"/>
  <c r="M139" i="14"/>
  <c r="N139" i="14" s="1"/>
  <c r="K139" i="14"/>
  <c r="L139" i="14" s="1"/>
  <c r="M136" i="14"/>
  <c r="N136" i="14" s="1"/>
  <c r="K136" i="14"/>
  <c r="L136" i="14" s="1"/>
  <c r="M135" i="14"/>
  <c r="N135" i="14" s="1"/>
  <c r="K135" i="14"/>
  <c r="L135" i="14" s="1"/>
  <c r="F134" i="14"/>
  <c r="E134" i="14"/>
  <c r="D134" i="14"/>
  <c r="C134" i="14"/>
  <c r="M133" i="14"/>
  <c r="K133" i="14"/>
  <c r="H133" i="14"/>
  <c r="G133" i="14"/>
  <c r="D132" i="14"/>
  <c r="C132" i="14"/>
  <c r="M131" i="14"/>
  <c r="N131" i="14" s="1"/>
  <c r="K131" i="14"/>
  <c r="L131" i="14" s="1"/>
  <c r="F130" i="14"/>
  <c r="D130" i="14"/>
  <c r="C130" i="14"/>
  <c r="T129" i="14"/>
  <c r="S129" i="14"/>
  <c r="M129" i="14"/>
  <c r="K129" i="14"/>
  <c r="H129" i="14"/>
  <c r="G129" i="14"/>
  <c r="H128" i="14"/>
  <c r="G128" i="14"/>
  <c r="D128" i="14"/>
  <c r="C128" i="14"/>
  <c r="M127" i="14"/>
  <c r="N127" i="14" s="1"/>
  <c r="K127" i="14"/>
  <c r="L127" i="14" s="1"/>
  <c r="F126" i="14"/>
  <c r="D126" i="14"/>
  <c r="C126" i="14"/>
  <c r="M125" i="14"/>
  <c r="N125" i="14" s="1"/>
  <c r="K125" i="14"/>
  <c r="L125" i="14" s="1"/>
  <c r="M124" i="14"/>
  <c r="N124" i="14" s="1"/>
  <c r="K124" i="14"/>
  <c r="L124" i="14" s="1"/>
  <c r="F123" i="14"/>
  <c r="F120" i="14" s="1"/>
  <c r="E123" i="14"/>
  <c r="D123" i="14"/>
  <c r="C123" i="14"/>
  <c r="S122" i="14"/>
  <c r="K122" i="14"/>
  <c r="H122" i="14"/>
  <c r="G122" i="14"/>
  <c r="M121" i="14"/>
  <c r="N121" i="14" s="1"/>
  <c r="K121" i="14"/>
  <c r="L121" i="14" s="1"/>
  <c r="S119" i="14"/>
  <c r="K119" i="14"/>
  <c r="H119" i="14"/>
  <c r="E119" i="14"/>
  <c r="M118" i="14"/>
  <c r="K118" i="14"/>
  <c r="H118" i="14"/>
  <c r="G118" i="14"/>
  <c r="T117" i="14"/>
  <c r="S117" i="14"/>
  <c r="M117" i="14"/>
  <c r="K117" i="14"/>
  <c r="H117" i="14"/>
  <c r="H19" i="14" s="1"/>
  <c r="H34" i="14" s="1"/>
  <c r="G117" i="14"/>
  <c r="G19" i="14" s="1"/>
  <c r="M116" i="14"/>
  <c r="K116" i="14"/>
  <c r="H116" i="14"/>
  <c r="G116" i="14"/>
  <c r="T115" i="14"/>
  <c r="S115" i="14"/>
  <c r="M115" i="14"/>
  <c r="K115" i="14"/>
  <c r="H115" i="14"/>
  <c r="G115" i="14"/>
  <c r="G17" i="14" s="1"/>
  <c r="F114" i="14"/>
  <c r="F16" i="14" s="1"/>
  <c r="E114" i="14"/>
  <c r="M114" i="14" s="1"/>
  <c r="N114" i="14" s="1"/>
  <c r="T113" i="14"/>
  <c r="S113" i="14"/>
  <c r="M113" i="14"/>
  <c r="K113" i="14"/>
  <c r="H113" i="14"/>
  <c r="G113" i="14"/>
  <c r="T112" i="14"/>
  <c r="S112" i="14"/>
  <c r="M112" i="14"/>
  <c r="K112" i="14"/>
  <c r="H112" i="14"/>
  <c r="H14" i="14" s="1"/>
  <c r="G112" i="14"/>
  <c r="G14" i="14" s="1"/>
  <c r="K111" i="14"/>
  <c r="L111" i="14" s="1"/>
  <c r="E111" i="14"/>
  <c r="M111" i="14" s="1"/>
  <c r="N111" i="14" s="1"/>
  <c r="F110" i="14"/>
  <c r="F107" i="14" s="1"/>
  <c r="E110" i="14"/>
  <c r="D110" i="14"/>
  <c r="D107" i="14" s="1"/>
  <c r="C110" i="14"/>
  <c r="M109" i="14"/>
  <c r="N109" i="14" s="1"/>
  <c r="K109" i="14"/>
  <c r="L109" i="14" s="1"/>
  <c r="M108" i="14"/>
  <c r="N108" i="14" s="1"/>
  <c r="K108" i="14"/>
  <c r="L108" i="14" s="1"/>
  <c r="U106" i="14"/>
  <c r="S106" i="14"/>
  <c r="K106" i="14"/>
  <c r="L106" i="14" s="1"/>
  <c r="E106" i="14"/>
  <c r="U105" i="14"/>
  <c r="S105" i="14"/>
  <c r="K105" i="14"/>
  <c r="L105" i="14" s="1"/>
  <c r="E105" i="14"/>
  <c r="U104" i="14"/>
  <c r="S104" i="14"/>
  <c r="K104" i="14"/>
  <c r="L104" i="14" s="1"/>
  <c r="E104" i="14"/>
  <c r="U103" i="14"/>
  <c r="S103" i="14"/>
  <c r="K103" i="14"/>
  <c r="L103" i="14" s="1"/>
  <c r="E103" i="14"/>
  <c r="U102" i="14"/>
  <c r="S102" i="14"/>
  <c r="K102" i="14"/>
  <c r="L102" i="14" s="1"/>
  <c r="E102" i="14"/>
  <c r="U101" i="14"/>
  <c r="S101" i="14"/>
  <c r="K101" i="14"/>
  <c r="L101" i="14" s="1"/>
  <c r="E101" i="14"/>
  <c r="U100" i="14"/>
  <c r="S100" i="14"/>
  <c r="K100" i="14"/>
  <c r="L100" i="14" s="1"/>
  <c r="E100" i="14"/>
  <c r="U99" i="14"/>
  <c r="S99" i="14"/>
  <c r="K99" i="14"/>
  <c r="L99" i="14" s="1"/>
  <c r="E99" i="14"/>
  <c r="U98" i="14"/>
  <c r="S98" i="14"/>
  <c r="K98" i="14"/>
  <c r="L98" i="14" s="1"/>
  <c r="E98" i="14"/>
  <c r="U97" i="14"/>
  <c r="S97" i="14"/>
  <c r="K97" i="14"/>
  <c r="L97" i="14" s="1"/>
  <c r="E97" i="14"/>
  <c r="U96" i="14"/>
  <c r="S96" i="14"/>
  <c r="K96" i="14"/>
  <c r="L96" i="14" s="1"/>
  <c r="E96" i="14"/>
  <c r="U95" i="14"/>
  <c r="S95" i="14"/>
  <c r="K95" i="14"/>
  <c r="L95" i="14" s="1"/>
  <c r="E95" i="14"/>
  <c r="U94" i="14"/>
  <c r="S94" i="14"/>
  <c r="K94" i="14"/>
  <c r="L94" i="14" s="1"/>
  <c r="E94" i="14"/>
  <c r="U93" i="14"/>
  <c r="S93" i="14"/>
  <c r="K93" i="14"/>
  <c r="L93" i="14" s="1"/>
  <c r="E93" i="14"/>
  <c r="U92" i="14"/>
  <c r="S92" i="14"/>
  <c r="K92" i="14"/>
  <c r="L92" i="14" s="1"/>
  <c r="E92" i="14"/>
  <c r="U91" i="14"/>
  <c r="S91" i="14"/>
  <c r="K91" i="14"/>
  <c r="L91" i="14" s="1"/>
  <c r="E91" i="14"/>
  <c r="U90" i="14"/>
  <c r="S90" i="14"/>
  <c r="K90" i="14"/>
  <c r="L90" i="14" s="1"/>
  <c r="E90" i="14"/>
  <c r="U89" i="14"/>
  <c r="S89" i="14"/>
  <c r="K89" i="14"/>
  <c r="L89" i="14" s="1"/>
  <c r="E89" i="14"/>
  <c r="H88" i="14"/>
  <c r="G88" i="14"/>
  <c r="F88" i="14"/>
  <c r="D88" i="14"/>
  <c r="C88" i="14"/>
  <c r="U87" i="14"/>
  <c r="S87" i="14"/>
  <c r="K87" i="14"/>
  <c r="L87" i="14" s="1"/>
  <c r="E87" i="14"/>
  <c r="U86" i="14"/>
  <c r="S86" i="14"/>
  <c r="K86" i="14"/>
  <c r="L86" i="14" s="1"/>
  <c r="E86" i="14"/>
  <c r="U85" i="14"/>
  <c r="S85" i="14"/>
  <c r="K85" i="14"/>
  <c r="L85" i="14" s="1"/>
  <c r="E85" i="14"/>
  <c r="U84" i="14"/>
  <c r="S84" i="14"/>
  <c r="K84" i="14"/>
  <c r="L84" i="14" s="1"/>
  <c r="E84" i="14"/>
  <c r="U83" i="14"/>
  <c r="S83" i="14"/>
  <c r="K83" i="14"/>
  <c r="L83" i="14" s="1"/>
  <c r="E83" i="14"/>
  <c r="U82" i="14"/>
  <c r="S82" i="14"/>
  <c r="K82" i="14"/>
  <c r="L82" i="14" s="1"/>
  <c r="E82" i="14"/>
  <c r="U81" i="14"/>
  <c r="S81" i="14"/>
  <c r="K81" i="14"/>
  <c r="L81" i="14" s="1"/>
  <c r="E81" i="14"/>
  <c r="U80" i="14"/>
  <c r="S80" i="14"/>
  <c r="K80" i="14"/>
  <c r="L80" i="14" s="1"/>
  <c r="E80" i="14"/>
  <c r="U79" i="14"/>
  <c r="S79" i="14"/>
  <c r="K79" i="14"/>
  <c r="L79" i="14" s="1"/>
  <c r="E79" i="14"/>
  <c r="U78" i="14"/>
  <c r="S78" i="14"/>
  <c r="K78" i="14"/>
  <c r="L78" i="14" s="1"/>
  <c r="E78" i="14"/>
  <c r="U77" i="14"/>
  <c r="S77" i="14"/>
  <c r="K77" i="14"/>
  <c r="L77" i="14" s="1"/>
  <c r="E77" i="14"/>
  <c r="U76" i="14"/>
  <c r="S76" i="14"/>
  <c r="K76" i="14"/>
  <c r="L76" i="14" s="1"/>
  <c r="E76" i="14"/>
  <c r="U75" i="14"/>
  <c r="S75" i="14"/>
  <c r="K75" i="14"/>
  <c r="L75" i="14" s="1"/>
  <c r="E75" i="14"/>
  <c r="U74" i="14"/>
  <c r="S74" i="14"/>
  <c r="K74" i="14"/>
  <c r="L74" i="14" s="1"/>
  <c r="E74" i="14"/>
  <c r="U73" i="14"/>
  <c r="S73" i="14"/>
  <c r="K73" i="14"/>
  <c r="L73" i="14" s="1"/>
  <c r="E73" i="14"/>
  <c r="U72" i="14"/>
  <c r="S72" i="14"/>
  <c r="K72" i="14"/>
  <c r="L72" i="14" s="1"/>
  <c r="E72" i="14"/>
  <c r="U71" i="14"/>
  <c r="S71" i="14"/>
  <c r="K71" i="14"/>
  <c r="L71" i="14" s="1"/>
  <c r="E71" i="14"/>
  <c r="U70" i="14"/>
  <c r="S70" i="14"/>
  <c r="K70" i="14"/>
  <c r="L70" i="14" s="1"/>
  <c r="E70" i="14"/>
  <c r="U69" i="14"/>
  <c r="S69" i="14"/>
  <c r="K69" i="14"/>
  <c r="L69" i="14" s="1"/>
  <c r="E69" i="14"/>
  <c r="U68" i="14"/>
  <c r="S68" i="14"/>
  <c r="K68" i="14"/>
  <c r="L68" i="14" s="1"/>
  <c r="E68" i="14"/>
  <c r="U67" i="14"/>
  <c r="S67" i="14"/>
  <c r="K67" i="14"/>
  <c r="L67" i="14" s="1"/>
  <c r="E67" i="14"/>
  <c r="U66" i="14"/>
  <c r="S66" i="14"/>
  <c r="K66" i="14"/>
  <c r="L66" i="14" s="1"/>
  <c r="E66" i="14"/>
  <c r="U65" i="14"/>
  <c r="S65" i="14"/>
  <c r="K65" i="14"/>
  <c r="L65" i="14" s="1"/>
  <c r="E65" i="14"/>
  <c r="U64" i="14"/>
  <c r="S64" i="14"/>
  <c r="K64" i="14"/>
  <c r="L64" i="14" s="1"/>
  <c r="E64" i="14"/>
  <c r="U63" i="14"/>
  <c r="S63" i="14"/>
  <c r="K63" i="14"/>
  <c r="L63" i="14" s="1"/>
  <c r="E63" i="14"/>
  <c r="U62" i="14"/>
  <c r="S62" i="14"/>
  <c r="K62" i="14"/>
  <c r="L62" i="14" s="1"/>
  <c r="E62" i="14"/>
  <c r="U61" i="14"/>
  <c r="S61" i="14"/>
  <c r="K61" i="14"/>
  <c r="L61" i="14" s="1"/>
  <c r="E61" i="14"/>
  <c r="U60" i="14"/>
  <c r="S60" i="14"/>
  <c r="K60" i="14"/>
  <c r="L60" i="14" s="1"/>
  <c r="E60" i="14"/>
  <c r="U59" i="14"/>
  <c r="S59" i="14"/>
  <c r="K59" i="14"/>
  <c r="L59" i="14" s="1"/>
  <c r="E59" i="14"/>
  <c r="U58" i="14"/>
  <c r="S58" i="14"/>
  <c r="K58" i="14"/>
  <c r="L58" i="14" s="1"/>
  <c r="E58" i="14"/>
  <c r="U57" i="14"/>
  <c r="S57" i="14"/>
  <c r="K57" i="14"/>
  <c r="L57" i="14" s="1"/>
  <c r="E57" i="14"/>
  <c r="U56" i="14"/>
  <c r="S56" i="14"/>
  <c r="K56" i="14"/>
  <c r="L56" i="14" s="1"/>
  <c r="E56" i="14"/>
  <c r="U55" i="14"/>
  <c r="S55" i="14"/>
  <c r="K55" i="14"/>
  <c r="L55" i="14" s="1"/>
  <c r="E55" i="14"/>
  <c r="U54" i="14"/>
  <c r="S54" i="14"/>
  <c r="K54" i="14"/>
  <c r="L54" i="14" s="1"/>
  <c r="E54" i="14"/>
  <c r="U53" i="14"/>
  <c r="S53" i="14"/>
  <c r="K53" i="14"/>
  <c r="L53" i="14" s="1"/>
  <c r="E53" i="14"/>
  <c r="U52" i="14"/>
  <c r="S52" i="14"/>
  <c r="K52" i="14"/>
  <c r="L52" i="14" s="1"/>
  <c r="E52" i="14"/>
  <c r="U51" i="14"/>
  <c r="S51" i="14"/>
  <c r="K51" i="14"/>
  <c r="L51" i="14" s="1"/>
  <c r="E51" i="14"/>
  <c r="U50" i="14"/>
  <c r="S50" i="14"/>
  <c r="K50" i="14"/>
  <c r="L50" i="14" s="1"/>
  <c r="E50" i="14"/>
  <c r="U49" i="14"/>
  <c r="S49" i="14"/>
  <c r="K49" i="14"/>
  <c r="L49" i="14" s="1"/>
  <c r="E49" i="14"/>
  <c r="U48" i="14"/>
  <c r="S48" i="14"/>
  <c r="K48" i="14"/>
  <c r="L48" i="14" s="1"/>
  <c r="E48" i="14"/>
  <c r="U47" i="14"/>
  <c r="S47" i="14"/>
  <c r="K47" i="14"/>
  <c r="L47" i="14" s="1"/>
  <c r="E47" i="14"/>
  <c r="U46" i="14"/>
  <c r="S46" i="14"/>
  <c r="K46" i="14"/>
  <c r="L46" i="14" s="1"/>
  <c r="E46" i="14"/>
  <c r="U45" i="14"/>
  <c r="S45" i="14"/>
  <c r="K45" i="14"/>
  <c r="L45" i="14" s="1"/>
  <c r="E45" i="14"/>
  <c r="U44" i="14"/>
  <c r="S44" i="14"/>
  <c r="K44" i="14"/>
  <c r="L44" i="14" s="1"/>
  <c r="E44" i="14"/>
  <c r="U43" i="14"/>
  <c r="S43" i="14"/>
  <c r="K43" i="14"/>
  <c r="L43" i="14" s="1"/>
  <c r="E43" i="14"/>
  <c r="U42" i="14"/>
  <c r="S42" i="14"/>
  <c r="K42" i="14"/>
  <c r="L42" i="14" s="1"/>
  <c r="E42" i="14"/>
  <c r="U41" i="14"/>
  <c r="S41" i="14"/>
  <c r="K41" i="14"/>
  <c r="L41" i="14" s="1"/>
  <c r="E41" i="14"/>
  <c r="AI41" i="14" s="1"/>
  <c r="U40" i="14"/>
  <c r="S40" i="14"/>
  <c r="K40" i="14"/>
  <c r="L40" i="14" s="1"/>
  <c r="E40" i="14"/>
  <c r="U39" i="14"/>
  <c r="S39" i="14"/>
  <c r="K39" i="14"/>
  <c r="L39" i="14" s="1"/>
  <c r="E39" i="14"/>
  <c r="U38" i="14"/>
  <c r="S38" i="14"/>
  <c r="K38" i="14"/>
  <c r="L38" i="14" s="1"/>
  <c r="E38" i="14"/>
  <c r="U37" i="14"/>
  <c r="T37" i="14"/>
  <c r="S37" i="14"/>
  <c r="M37" i="14"/>
  <c r="N37" i="14" s="1"/>
  <c r="K37" i="14"/>
  <c r="L37" i="14" s="1"/>
  <c r="D35" i="14"/>
  <c r="C35" i="14"/>
  <c r="C36" i="14" s="1"/>
  <c r="K33" i="14"/>
  <c r="L33" i="14" s="1"/>
  <c r="E33" i="14"/>
  <c r="M33" i="14" s="1"/>
  <c r="N33" i="14" s="1"/>
  <c r="F31" i="14"/>
  <c r="E31" i="14"/>
  <c r="D31" i="14"/>
  <c r="C31" i="14"/>
  <c r="M29" i="14"/>
  <c r="N29" i="14" s="1"/>
  <c r="K29" i="14"/>
  <c r="L29" i="14" s="1"/>
  <c r="M27" i="14"/>
  <c r="N27" i="14" s="1"/>
  <c r="K27" i="14"/>
  <c r="L27" i="14" s="1"/>
  <c r="M26" i="14"/>
  <c r="N26" i="14" s="1"/>
  <c r="K26" i="14"/>
  <c r="L26" i="14" s="1"/>
  <c r="F24" i="14"/>
  <c r="D24" i="14"/>
  <c r="C24" i="14"/>
  <c r="K23" i="14"/>
  <c r="L23" i="14" s="1"/>
  <c r="E23" i="14"/>
  <c r="M23" i="14" s="1"/>
  <c r="N23" i="14" s="1"/>
  <c r="G21" i="14"/>
  <c r="F21" i="14"/>
  <c r="E21" i="14"/>
  <c r="D21" i="14"/>
  <c r="C21" i="14"/>
  <c r="F19" i="14"/>
  <c r="E19" i="14"/>
  <c r="D34" i="14"/>
  <c r="C19" i="14"/>
  <c r="F18" i="14"/>
  <c r="E18" i="14"/>
  <c r="C18" i="14"/>
  <c r="F17" i="14"/>
  <c r="K17" i="14" s="1"/>
  <c r="E17" i="14"/>
  <c r="C17" i="14"/>
  <c r="D30" i="14"/>
  <c r="C16" i="14"/>
  <c r="E15" i="14"/>
  <c r="C28" i="14"/>
  <c r="F14" i="14"/>
  <c r="K14" i="14" s="1"/>
  <c r="E14" i="14"/>
  <c r="C14" i="14"/>
  <c r="M13" i="14"/>
  <c r="N13" i="14" s="1"/>
  <c r="K13" i="14"/>
  <c r="L13" i="14" s="1"/>
  <c r="M11" i="14"/>
  <c r="N11" i="14" s="1"/>
  <c r="K11" i="14"/>
  <c r="L11" i="14" s="1"/>
  <c r="M10" i="14"/>
  <c r="N10" i="14" s="1"/>
  <c r="K10" i="14"/>
  <c r="L10" i="14" s="1"/>
  <c r="N137" i="15" l="1"/>
  <c r="N9" i="15"/>
  <c r="V7" i="15"/>
  <c r="V17" i="15" s="1"/>
  <c r="T22" i="15"/>
  <c r="G31" i="14"/>
  <c r="G32" i="14" s="1"/>
  <c r="N145" i="14"/>
  <c r="H21" i="14"/>
  <c r="AJ21" i="14" s="1"/>
  <c r="H31" i="14"/>
  <c r="H17" i="14"/>
  <c r="AG17" i="14" s="1"/>
  <c r="AI21" i="14"/>
  <c r="G15" i="14"/>
  <c r="G12" i="14" s="1"/>
  <c r="N143" i="14"/>
  <c r="H153" i="14"/>
  <c r="AG153" i="14" s="1"/>
  <c r="E16" i="14"/>
  <c r="T16" i="14" s="1"/>
  <c r="G35" i="14"/>
  <c r="G36" i="14" s="1"/>
  <c r="S164" i="14"/>
  <c r="F15" i="14"/>
  <c r="F28" i="14" s="1"/>
  <c r="H110" i="14"/>
  <c r="H107" i="14" s="1"/>
  <c r="AG107" i="14" s="1"/>
  <c r="H123" i="14"/>
  <c r="H120" i="14" s="1"/>
  <c r="M134" i="14"/>
  <c r="AI134" i="14"/>
  <c r="T164" i="14"/>
  <c r="AG18" i="14"/>
  <c r="D25" i="14"/>
  <c r="D22" i="14" s="1"/>
  <c r="G123" i="14"/>
  <c r="G120" i="14" s="1"/>
  <c r="F137" i="14"/>
  <c r="F166" i="14" s="1"/>
  <c r="K18" i="14"/>
  <c r="L18" i="14" s="1"/>
  <c r="AH31" i="14"/>
  <c r="AJ88" i="14"/>
  <c r="U9" i="15"/>
  <c r="O9" i="15"/>
  <c r="O21" i="15"/>
  <c r="L9" i="15"/>
  <c r="U137" i="15"/>
  <c r="G166" i="15"/>
  <c r="AG14" i="14"/>
  <c r="C12" i="14"/>
  <c r="C9" i="14" s="1"/>
  <c r="N115" i="14"/>
  <c r="S17" i="14"/>
  <c r="AH17" i="14"/>
  <c r="S14" i="14"/>
  <c r="AH14" i="14"/>
  <c r="T14" i="14"/>
  <c r="AI14" i="14"/>
  <c r="U14" i="14"/>
  <c r="AJ14" i="14"/>
  <c r="F30" i="14"/>
  <c r="AG30" i="14" s="1"/>
  <c r="AG16" i="14"/>
  <c r="F34" i="14"/>
  <c r="K34" i="14" s="1"/>
  <c r="L34" i="14" s="1"/>
  <c r="AG19" i="14"/>
  <c r="K21" i="14"/>
  <c r="C25" i="14"/>
  <c r="C22" i="14" s="1"/>
  <c r="D32" i="14"/>
  <c r="F32" i="14"/>
  <c r="T38" i="14"/>
  <c r="AI38" i="14"/>
  <c r="M38" i="14"/>
  <c r="N38" i="14" s="1"/>
  <c r="T40" i="14"/>
  <c r="AI40" i="14"/>
  <c r="M40" i="14"/>
  <c r="N40" i="14" s="1"/>
  <c r="T42" i="14"/>
  <c r="AI42" i="14"/>
  <c r="M42" i="14"/>
  <c r="N42" i="14" s="1"/>
  <c r="T44" i="14"/>
  <c r="AI44" i="14"/>
  <c r="M44" i="14"/>
  <c r="N44" i="14" s="1"/>
  <c r="T46" i="14"/>
  <c r="AI46" i="14"/>
  <c r="M46" i="14"/>
  <c r="N46" i="14" s="1"/>
  <c r="T48" i="14"/>
  <c r="AI48" i="14"/>
  <c r="M48" i="14"/>
  <c r="N48" i="14" s="1"/>
  <c r="T50" i="14"/>
  <c r="AI50" i="14"/>
  <c r="M50" i="14"/>
  <c r="N50" i="14" s="1"/>
  <c r="T52" i="14"/>
  <c r="AI52" i="14"/>
  <c r="M52" i="14"/>
  <c r="N52" i="14" s="1"/>
  <c r="T54" i="14"/>
  <c r="AI54" i="14"/>
  <c r="M54" i="14"/>
  <c r="N54" i="14" s="1"/>
  <c r="T56" i="14"/>
  <c r="AI56" i="14"/>
  <c r="M56" i="14"/>
  <c r="N56" i="14" s="1"/>
  <c r="T58" i="14"/>
  <c r="AI58" i="14"/>
  <c r="M58" i="14"/>
  <c r="N58" i="14" s="1"/>
  <c r="T60" i="14"/>
  <c r="AI60" i="14"/>
  <c r="M60" i="14"/>
  <c r="N60" i="14" s="1"/>
  <c r="T62" i="14"/>
  <c r="AI62" i="14"/>
  <c r="M62" i="14"/>
  <c r="N62" i="14" s="1"/>
  <c r="T64" i="14"/>
  <c r="AI64" i="14"/>
  <c r="M64" i="14"/>
  <c r="N64" i="14" s="1"/>
  <c r="M66" i="14"/>
  <c r="N66" i="14" s="1"/>
  <c r="AI66" i="14"/>
  <c r="T67" i="14"/>
  <c r="AI67" i="14"/>
  <c r="M68" i="14"/>
  <c r="N68" i="14" s="1"/>
  <c r="AI68" i="14"/>
  <c r="T69" i="14"/>
  <c r="AI69" i="14"/>
  <c r="M70" i="14"/>
  <c r="N70" i="14" s="1"/>
  <c r="AI70" i="14"/>
  <c r="T71" i="14"/>
  <c r="AI71" i="14"/>
  <c r="M72" i="14"/>
  <c r="N72" i="14" s="1"/>
  <c r="AI72" i="14"/>
  <c r="T73" i="14"/>
  <c r="AI73" i="14"/>
  <c r="M74" i="14"/>
  <c r="N74" i="14" s="1"/>
  <c r="AI74" i="14"/>
  <c r="M76" i="14"/>
  <c r="N76" i="14" s="1"/>
  <c r="AI76" i="14"/>
  <c r="T79" i="14"/>
  <c r="AI79" i="14"/>
  <c r="M79" i="14"/>
  <c r="N79" i="14" s="1"/>
  <c r="T81" i="14"/>
  <c r="AI81" i="14"/>
  <c r="M81" i="14"/>
  <c r="N81" i="14" s="1"/>
  <c r="T83" i="14"/>
  <c r="AI83" i="14"/>
  <c r="M83" i="14"/>
  <c r="N83" i="14" s="1"/>
  <c r="T85" i="14"/>
  <c r="AI85" i="14"/>
  <c r="M85" i="14"/>
  <c r="N85" i="14" s="1"/>
  <c r="T87" i="14"/>
  <c r="AI87" i="14"/>
  <c r="M87" i="14"/>
  <c r="N87" i="14" s="1"/>
  <c r="K88" i="14"/>
  <c r="AG88" i="14"/>
  <c r="M89" i="14"/>
  <c r="N89" i="14" s="1"/>
  <c r="AI89" i="14"/>
  <c r="T92" i="14"/>
  <c r="AI92" i="14"/>
  <c r="M93" i="14"/>
  <c r="N93" i="14" s="1"/>
  <c r="AI93" i="14"/>
  <c r="T94" i="14"/>
  <c r="AI94" i="14"/>
  <c r="M95" i="14"/>
  <c r="N95" i="14" s="1"/>
  <c r="AI95" i="14"/>
  <c r="T96" i="14"/>
  <c r="AI96" i="14"/>
  <c r="T97" i="14"/>
  <c r="AI97" i="14"/>
  <c r="M97" i="14"/>
  <c r="N97" i="14" s="1"/>
  <c r="S110" i="14"/>
  <c r="AH110" i="14"/>
  <c r="T110" i="14"/>
  <c r="AI110" i="14"/>
  <c r="AJ112" i="14"/>
  <c r="G126" i="14"/>
  <c r="E126" i="14" s="1"/>
  <c r="M126" i="14" s="1"/>
  <c r="N126" i="14" s="1"/>
  <c r="AJ113" i="14"/>
  <c r="U115" i="14"/>
  <c r="AJ115" i="14"/>
  <c r="AJ117" i="14"/>
  <c r="N118" i="14"/>
  <c r="M119" i="14"/>
  <c r="N119" i="14" s="1"/>
  <c r="AI119" i="14"/>
  <c r="L122" i="14"/>
  <c r="AG122" i="14"/>
  <c r="AI123" i="14"/>
  <c r="K126" i="14"/>
  <c r="AJ129" i="14"/>
  <c r="S130" i="14"/>
  <c r="AH130" i="14"/>
  <c r="K138" i="14"/>
  <c r="S141" i="14"/>
  <c r="AH141" i="14"/>
  <c r="T141" i="14"/>
  <c r="AI141" i="14"/>
  <c r="D156" i="14"/>
  <c r="AH156" i="14" s="1"/>
  <c r="AH143" i="14"/>
  <c r="D15" i="14"/>
  <c r="D28" i="14" s="1"/>
  <c r="AH28" i="14" s="1"/>
  <c r="AJ144" i="14"/>
  <c r="AJ145" i="14"/>
  <c r="G162" i="14"/>
  <c r="AJ146" i="14"/>
  <c r="K153" i="14"/>
  <c r="H158" i="14"/>
  <c r="AG158" i="14" s="1"/>
  <c r="AG157" i="14"/>
  <c r="K158" i="14"/>
  <c r="S160" i="14"/>
  <c r="AH160" i="14"/>
  <c r="K162" i="14"/>
  <c r="H164" i="14"/>
  <c r="AG164" i="14" s="1"/>
  <c r="AG163" i="14"/>
  <c r="K164" i="14"/>
  <c r="S16" i="14"/>
  <c r="AH16" i="14"/>
  <c r="U16" i="14"/>
  <c r="AJ16" i="14"/>
  <c r="T17" i="14"/>
  <c r="AI17" i="14"/>
  <c r="S18" i="14"/>
  <c r="AH18" i="14"/>
  <c r="T18" i="14"/>
  <c r="AI18" i="14"/>
  <c r="U18" i="14"/>
  <c r="AJ18" i="14"/>
  <c r="S19" i="14"/>
  <c r="AH19" i="14"/>
  <c r="T19" i="14"/>
  <c r="AI19" i="14"/>
  <c r="U19" i="14"/>
  <c r="AJ19" i="14"/>
  <c r="S21" i="14"/>
  <c r="AH21" i="14"/>
  <c r="T31" i="14"/>
  <c r="AI31" i="14"/>
  <c r="M39" i="14"/>
  <c r="N39" i="14" s="1"/>
  <c r="AI39" i="14"/>
  <c r="T43" i="14"/>
  <c r="AI43" i="14"/>
  <c r="T45" i="14"/>
  <c r="AI45" i="14"/>
  <c r="T47" i="14"/>
  <c r="AI47" i="14"/>
  <c r="T49" i="14"/>
  <c r="AI49" i="14"/>
  <c r="T51" i="14"/>
  <c r="AI51" i="14"/>
  <c r="T53" i="14"/>
  <c r="AI53" i="14"/>
  <c r="T55" i="14"/>
  <c r="AI55" i="14"/>
  <c r="T57" i="14"/>
  <c r="AI57" i="14"/>
  <c r="T59" i="14"/>
  <c r="AI59" i="14"/>
  <c r="T61" i="14"/>
  <c r="AI61" i="14"/>
  <c r="T63" i="14"/>
  <c r="AI63" i="14"/>
  <c r="T65" i="14"/>
  <c r="AI65" i="14"/>
  <c r="T75" i="14"/>
  <c r="AI75" i="14"/>
  <c r="M75" i="14"/>
  <c r="N75" i="14" s="1"/>
  <c r="T77" i="14"/>
  <c r="AI77" i="14"/>
  <c r="M78" i="14"/>
  <c r="N78" i="14" s="1"/>
  <c r="AI78" i="14"/>
  <c r="M80" i="14"/>
  <c r="N80" i="14" s="1"/>
  <c r="AI80" i="14"/>
  <c r="M82" i="14"/>
  <c r="N82" i="14" s="1"/>
  <c r="AI82" i="14"/>
  <c r="M84" i="14"/>
  <c r="N84" i="14" s="1"/>
  <c r="AI84" i="14"/>
  <c r="M86" i="14"/>
  <c r="N86" i="14" s="1"/>
  <c r="AI86" i="14"/>
  <c r="S88" i="14"/>
  <c r="AH88" i="14"/>
  <c r="L88" i="14"/>
  <c r="T90" i="14"/>
  <c r="AI90" i="14"/>
  <c r="M91" i="14"/>
  <c r="N91" i="14" s="1"/>
  <c r="AI91" i="14"/>
  <c r="T98" i="14"/>
  <c r="AI98" i="14"/>
  <c r="M99" i="14"/>
  <c r="N99" i="14" s="1"/>
  <c r="AI99" i="14"/>
  <c r="T100" i="14"/>
  <c r="AI100" i="14"/>
  <c r="M101" i="14"/>
  <c r="N101" i="14" s="1"/>
  <c r="AI101" i="14"/>
  <c r="T102" i="14"/>
  <c r="AI102" i="14"/>
  <c r="M103" i="14"/>
  <c r="N103" i="14" s="1"/>
  <c r="AI103" i="14"/>
  <c r="T104" i="14"/>
  <c r="AI104" i="14"/>
  <c r="M105" i="14"/>
  <c r="N105" i="14" s="1"/>
  <c r="AI105" i="14"/>
  <c r="T106" i="14"/>
  <c r="AI106" i="14"/>
  <c r="K110" i="14"/>
  <c r="L112" i="14"/>
  <c r="AG112" i="14"/>
  <c r="L113" i="14"/>
  <c r="AG113" i="14"/>
  <c r="F128" i="14"/>
  <c r="AG128" i="14" s="1"/>
  <c r="AG114" i="14"/>
  <c r="L115" i="14"/>
  <c r="AG115" i="14"/>
  <c r="H132" i="14"/>
  <c r="F132" i="14" s="1"/>
  <c r="AG132" i="14" s="1"/>
  <c r="AG116" i="14"/>
  <c r="N116" i="14"/>
  <c r="L117" i="14"/>
  <c r="AG117" i="14"/>
  <c r="L118" i="14"/>
  <c r="AG118" i="14"/>
  <c r="U119" i="14"/>
  <c r="AJ119" i="14"/>
  <c r="AG119" i="14"/>
  <c r="U122" i="14"/>
  <c r="AJ122" i="14"/>
  <c r="S126" i="14"/>
  <c r="AH126" i="14"/>
  <c r="H130" i="14"/>
  <c r="AG130" i="14" s="1"/>
  <c r="AG129" i="14"/>
  <c r="K130" i="14"/>
  <c r="K141" i="14"/>
  <c r="F156" i="14"/>
  <c r="AI143" i="14"/>
  <c r="L144" i="14"/>
  <c r="AG144" i="14"/>
  <c r="H160" i="14"/>
  <c r="AG160" i="14" s="1"/>
  <c r="AG145" i="14"/>
  <c r="H162" i="14"/>
  <c r="AG146" i="14"/>
  <c r="L149" i="14"/>
  <c r="AG149" i="14"/>
  <c r="S153" i="14"/>
  <c r="AH153" i="14"/>
  <c r="T153" i="14"/>
  <c r="AI153" i="14"/>
  <c r="G153" i="14"/>
  <c r="AJ157" i="14"/>
  <c r="S158" i="14"/>
  <c r="AH158" i="14"/>
  <c r="K160" i="14"/>
  <c r="S162" i="14"/>
  <c r="AH162" i="14"/>
  <c r="T162" i="14"/>
  <c r="AI162" i="14"/>
  <c r="K24" i="14"/>
  <c r="AH24" i="14"/>
  <c r="K150" i="14"/>
  <c r="S24" i="14"/>
  <c r="T123" i="14"/>
  <c r="AH35" i="14"/>
  <c r="K123" i="14"/>
  <c r="AH123" i="14"/>
  <c r="D120" i="14"/>
  <c r="S123" i="14"/>
  <c r="H134" i="14"/>
  <c r="AG134" i="14" s="1"/>
  <c r="AJ133" i="14"/>
  <c r="H35" i="14"/>
  <c r="H36" i="14" s="1"/>
  <c r="AG133" i="14"/>
  <c r="K134" i="14"/>
  <c r="AH134" i="14"/>
  <c r="E28" i="14"/>
  <c r="M28" i="14" s="1"/>
  <c r="N144" i="14"/>
  <c r="E107" i="14"/>
  <c r="AI107" i="14" s="1"/>
  <c r="C107" i="14"/>
  <c r="AH107" i="14" s="1"/>
  <c r="G110" i="14"/>
  <c r="G130" i="14"/>
  <c r="C32" i="14"/>
  <c r="N129" i="14"/>
  <c r="C120" i="14"/>
  <c r="N133" i="14"/>
  <c r="G141" i="14"/>
  <c r="C138" i="14"/>
  <c r="N157" i="14"/>
  <c r="C150" i="14"/>
  <c r="S150" i="14" s="1"/>
  <c r="L14" i="14"/>
  <c r="F36" i="14"/>
  <c r="K35" i="14"/>
  <c r="F25" i="14"/>
  <c r="Q21" i="14"/>
  <c r="T21" i="14"/>
  <c r="C30" i="14"/>
  <c r="AH30" i="14" s="1"/>
  <c r="G30" i="14"/>
  <c r="AJ30" i="14" s="1"/>
  <c r="K31" i="14"/>
  <c r="M31" i="14"/>
  <c r="S31" i="14"/>
  <c r="E32" i="14"/>
  <c r="C34" i="14"/>
  <c r="AH34" i="14" s="1"/>
  <c r="E34" i="14"/>
  <c r="G34" i="14"/>
  <c r="AJ34" i="14" s="1"/>
  <c r="D36" i="14"/>
  <c r="T39" i="14"/>
  <c r="T41" i="14"/>
  <c r="M41" i="14"/>
  <c r="N41" i="14" s="1"/>
  <c r="M14" i="14"/>
  <c r="N14" i="14" s="1"/>
  <c r="M15" i="14"/>
  <c r="K16" i="14"/>
  <c r="L16" i="14" s="1"/>
  <c r="M17" i="14"/>
  <c r="N17" i="14" s="1"/>
  <c r="M18" i="14"/>
  <c r="N18" i="14" s="1"/>
  <c r="K19" i="14"/>
  <c r="L19" i="14" s="1"/>
  <c r="M19" i="14"/>
  <c r="N19" i="14" s="1"/>
  <c r="M21" i="14"/>
  <c r="N21" i="14" s="1"/>
  <c r="M43" i="14"/>
  <c r="N43" i="14" s="1"/>
  <c r="M45" i="14"/>
  <c r="N45" i="14" s="1"/>
  <c r="M47" i="14"/>
  <c r="N47" i="14" s="1"/>
  <c r="M49" i="14"/>
  <c r="N49" i="14" s="1"/>
  <c r="M51" i="14"/>
  <c r="N51" i="14" s="1"/>
  <c r="M53" i="14"/>
  <c r="N53" i="14" s="1"/>
  <c r="M55" i="14"/>
  <c r="N55" i="14" s="1"/>
  <c r="M57" i="14"/>
  <c r="N57" i="14" s="1"/>
  <c r="M59" i="14"/>
  <c r="N59" i="14" s="1"/>
  <c r="M61" i="14"/>
  <c r="N61" i="14" s="1"/>
  <c r="M63" i="14"/>
  <c r="N63" i="14" s="1"/>
  <c r="M65" i="14"/>
  <c r="N65" i="14" s="1"/>
  <c r="T66" i="14"/>
  <c r="M67" i="14"/>
  <c r="N67" i="14" s="1"/>
  <c r="T68" i="14"/>
  <c r="M69" i="14"/>
  <c r="N69" i="14" s="1"/>
  <c r="T70" i="14"/>
  <c r="M71" i="14"/>
  <c r="N71" i="14" s="1"/>
  <c r="T72" i="14"/>
  <c r="M73" i="14"/>
  <c r="N73" i="14" s="1"/>
  <c r="T74" i="14"/>
  <c r="T76" i="14"/>
  <c r="M77" i="14"/>
  <c r="N77" i="14" s="1"/>
  <c r="T78" i="14"/>
  <c r="T80" i="14"/>
  <c r="T82" i="14"/>
  <c r="T84" i="14"/>
  <c r="T86" i="14"/>
  <c r="E88" i="14"/>
  <c r="M88" i="14" s="1"/>
  <c r="N88" i="14" s="1"/>
  <c r="U88" i="14"/>
  <c r="T89" i="14"/>
  <c r="M90" i="14"/>
  <c r="N90" i="14" s="1"/>
  <c r="T91" i="14"/>
  <c r="M92" i="14"/>
  <c r="N92" i="14" s="1"/>
  <c r="T93" i="14"/>
  <c r="M94" i="14"/>
  <c r="N94" i="14" s="1"/>
  <c r="T95" i="14"/>
  <c r="M96" i="14"/>
  <c r="N96" i="14" s="1"/>
  <c r="M98" i="14"/>
  <c r="N98" i="14" s="1"/>
  <c r="T99" i="14"/>
  <c r="M100" i="14"/>
  <c r="N100" i="14" s="1"/>
  <c r="T101" i="14"/>
  <c r="M102" i="14"/>
  <c r="N102" i="14" s="1"/>
  <c r="T103" i="14"/>
  <c r="M104" i="14"/>
  <c r="N104" i="14" s="1"/>
  <c r="T105" i="14"/>
  <c r="M106" i="14"/>
  <c r="N106" i="14" s="1"/>
  <c r="K107" i="14"/>
  <c r="M110" i="14"/>
  <c r="U112" i="14"/>
  <c r="U113" i="14"/>
  <c r="K114" i="14"/>
  <c r="L114" i="14" s="1"/>
  <c r="L116" i="14"/>
  <c r="U117" i="14"/>
  <c r="L119" i="14"/>
  <c r="T119" i="14"/>
  <c r="E122" i="14"/>
  <c r="AI122" i="14" s="1"/>
  <c r="H126" i="14"/>
  <c r="E128" i="14"/>
  <c r="M128" i="14" s="1"/>
  <c r="N128" i="14" s="1"/>
  <c r="L129" i="14"/>
  <c r="G132" i="14"/>
  <c r="L133" i="14"/>
  <c r="G134" i="14"/>
  <c r="N112" i="14"/>
  <c r="N113" i="14"/>
  <c r="N117" i="14"/>
  <c r="M123" i="14"/>
  <c r="U129" i="14"/>
  <c r="K143" i="14"/>
  <c r="S143" i="14"/>
  <c r="U144" i="14"/>
  <c r="U145" i="14"/>
  <c r="U149" i="14"/>
  <c r="H152" i="14"/>
  <c r="G156" i="14"/>
  <c r="U157" i="14"/>
  <c r="G158" i="14"/>
  <c r="G160" i="14"/>
  <c r="G164" i="14"/>
  <c r="M164" i="14"/>
  <c r="M141" i="14"/>
  <c r="H143" i="14"/>
  <c r="AG143" i="14" s="1"/>
  <c r="T143" i="14"/>
  <c r="L145" i="14"/>
  <c r="U146" i="14"/>
  <c r="N149" i="14"/>
  <c r="G152" i="14"/>
  <c r="M152" i="14"/>
  <c r="M153" i="14"/>
  <c r="L157" i="14"/>
  <c r="M162" i="14"/>
  <c r="U130" i="14" l="1"/>
  <c r="G28" i="14"/>
  <c r="N28" i="14" s="1"/>
  <c r="V137" i="15"/>
  <c r="U17" i="14"/>
  <c r="U31" i="14"/>
  <c r="L110" i="14"/>
  <c r="N153" i="14"/>
  <c r="AJ120" i="14"/>
  <c r="L107" i="14"/>
  <c r="U21" i="14"/>
  <c r="N31" i="14"/>
  <c r="S156" i="14"/>
  <c r="L17" i="14"/>
  <c r="H137" i="14"/>
  <c r="L21" i="14"/>
  <c r="U120" i="14"/>
  <c r="K156" i="14"/>
  <c r="AG21" i="14"/>
  <c r="H32" i="14"/>
  <c r="AG32" i="14" s="1"/>
  <c r="AJ31" i="14"/>
  <c r="L31" i="14"/>
  <c r="AG31" i="14"/>
  <c r="L35" i="14"/>
  <c r="L123" i="14"/>
  <c r="AJ17" i="14"/>
  <c r="K128" i="14"/>
  <c r="L128" i="14" s="1"/>
  <c r="AH32" i="14"/>
  <c r="AG110" i="14"/>
  <c r="N15" i="14"/>
  <c r="U110" i="14"/>
  <c r="M16" i="14"/>
  <c r="N16" i="14" s="1"/>
  <c r="E35" i="14"/>
  <c r="AI35" i="14" s="1"/>
  <c r="AI16" i="14"/>
  <c r="N123" i="14"/>
  <c r="S120" i="14"/>
  <c r="L153" i="14"/>
  <c r="E12" i="14"/>
  <c r="E9" i="14" s="1"/>
  <c r="F12" i="14"/>
  <c r="F9" i="14" s="1"/>
  <c r="T15" i="14"/>
  <c r="AJ123" i="14"/>
  <c r="G25" i="14"/>
  <c r="N141" i="14"/>
  <c r="E130" i="14"/>
  <c r="M130" i="14" s="1"/>
  <c r="N130" i="14" s="1"/>
  <c r="AH25" i="14"/>
  <c r="U162" i="14"/>
  <c r="S22" i="14"/>
  <c r="AI15" i="14"/>
  <c r="AJ160" i="14"/>
  <c r="L126" i="14"/>
  <c r="S15" i="14"/>
  <c r="AJ32" i="14"/>
  <c r="U123" i="14"/>
  <c r="AG123" i="14"/>
  <c r="AJ158" i="14"/>
  <c r="S25" i="14"/>
  <c r="N162" i="14"/>
  <c r="K132" i="14"/>
  <c r="L132" i="14" s="1"/>
  <c r="AJ130" i="14"/>
  <c r="L162" i="14"/>
  <c r="N110" i="14"/>
  <c r="V148" i="15"/>
  <c r="V139" i="15"/>
  <c r="V135" i="15"/>
  <c r="V131" i="15"/>
  <c r="V124" i="15"/>
  <c r="V161" i="15"/>
  <c r="V159" i="15"/>
  <c r="V154" i="15"/>
  <c r="V127" i="15"/>
  <c r="V125" i="15"/>
  <c r="V122" i="15"/>
  <c r="V109" i="15"/>
  <c r="V149" i="15"/>
  <c r="V117" i="15"/>
  <c r="V108" i="15"/>
  <c r="V163" i="15"/>
  <c r="V151" i="15"/>
  <c r="V121" i="15"/>
  <c r="V119" i="15"/>
  <c r="V115" i="15"/>
  <c r="V101" i="15"/>
  <c r="V97" i="15"/>
  <c r="V93" i="15"/>
  <c r="V89" i="15"/>
  <c r="V86" i="15"/>
  <c r="V82" i="15"/>
  <c r="V78" i="15"/>
  <c r="V74" i="15"/>
  <c r="V70" i="15"/>
  <c r="V66" i="15"/>
  <c r="V62" i="15"/>
  <c r="V58" i="15"/>
  <c r="V54" i="15"/>
  <c r="V50" i="15"/>
  <c r="V46" i="15"/>
  <c r="V42" i="15"/>
  <c r="V146" i="15"/>
  <c r="V144" i="15"/>
  <c r="V102" i="15"/>
  <c r="V99" i="15"/>
  <c r="V94" i="15"/>
  <c r="V91" i="15"/>
  <c r="V83" i="15"/>
  <c r="V80" i="15"/>
  <c r="V75" i="15"/>
  <c r="V72" i="15"/>
  <c r="V67" i="15"/>
  <c r="V64" i="15"/>
  <c r="V59" i="15"/>
  <c r="V56" i="15"/>
  <c r="V51" i="15"/>
  <c r="V48" i="15"/>
  <c r="V43" i="15"/>
  <c r="V40" i="15"/>
  <c r="V38" i="15"/>
  <c r="V142" i="15"/>
  <c r="V140" i="15"/>
  <c r="V136" i="15"/>
  <c r="V118" i="15"/>
  <c r="V104" i="15"/>
  <c r="V96" i="15"/>
  <c r="V85" i="15"/>
  <c r="V77" i="15"/>
  <c r="V69" i="15"/>
  <c r="V61" i="15"/>
  <c r="V53" i="15"/>
  <c r="V45" i="15"/>
  <c r="V26" i="15"/>
  <c r="V114" i="15"/>
  <c r="V111" i="15"/>
  <c r="V106" i="15"/>
  <c r="V105" i="15"/>
  <c r="V103" i="15"/>
  <c r="V98" i="15"/>
  <c r="V155" i="15"/>
  <c r="V95" i="15"/>
  <c r="V92" i="15"/>
  <c r="V27" i="15"/>
  <c r="V23" i="15"/>
  <c r="V16" i="15"/>
  <c r="V33" i="15"/>
  <c r="V14" i="15"/>
  <c r="V100" i="15"/>
  <c r="V84" i="15"/>
  <c r="V81" i="15"/>
  <c r="V60" i="15"/>
  <c r="V24" i="15"/>
  <c r="V129" i="15"/>
  <c r="V128" i="15"/>
  <c r="V87" i="15"/>
  <c r="V79" i="15"/>
  <c r="V71" i="15"/>
  <c r="V63" i="15"/>
  <c r="V55" i="15"/>
  <c r="V47" i="15"/>
  <c r="V39" i="15"/>
  <c r="V37" i="15"/>
  <c r="V29" i="15"/>
  <c r="V90" i="15"/>
  <c r="V76" i="15"/>
  <c r="V73" i="15"/>
  <c r="V68" i="15"/>
  <c r="V65" i="15"/>
  <c r="V57" i="15"/>
  <c r="V52" i="15"/>
  <c r="V49" i="15"/>
  <c r="V44" i="15"/>
  <c r="V41" i="15"/>
  <c r="V31" i="15"/>
  <c r="V13" i="15"/>
  <c r="V130" i="15"/>
  <c r="V152" i="15"/>
  <c r="V157" i="15"/>
  <c r="V19" i="15"/>
  <c r="V21" i="15"/>
  <c r="V88" i="15"/>
  <c r="V145" i="15"/>
  <c r="V35" i="15"/>
  <c r="V162" i="15"/>
  <c r="V116" i="15"/>
  <c r="V134" i="15"/>
  <c r="V143" i="15"/>
  <c r="V164" i="15"/>
  <c r="V30" i="15"/>
  <c r="V32" i="15"/>
  <c r="V153" i="15"/>
  <c r="V133" i="15"/>
  <c r="V112" i="15"/>
  <c r="V123" i="15"/>
  <c r="V150" i="15"/>
  <c r="V132" i="15"/>
  <c r="V36" i="15"/>
  <c r="V158" i="15"/>
  <c r="V141" i="15"/>
  <c r="V34" i="15"/>
  <c r="V113" i="15"/>
  <c r="V18" i="15"/>
  <c r="V156" i="15"/>
  <c r="V25" i="15"/>
  <c r="V160" i="15"/>
  <c r="V110" i="15"/>
  <c r="V15" i="15"/>
  <c r="V120" i="15"/>
  <c r="V22" i="15"/>
  <c r="V138" i="15"/>
  <c r="V126" i="15"/>
  <c r="V12" i="15"/>
  <c r="V107" i="15"/>
  <c r="V28" i="15"/>
  <c r="T107" i="14"/>
  <c r="S107" i="14"/>
  <c r="M107" i="14"/>
  <c r="N164" i="14"/>
  <c r="S32" i="14"/>
  <c r="AG34" i="14"/>
  <c r="T126" i="14"/>
  <c r="AI126" i="14"/>
  <c r="T32" i="14"/>
  <c r="AI32" i="14"/>
  <c r="S138" i="14"/>
  <c r="AH138" i="14"/>
  <c r="G107" i="14"/>
  <c r="AJ110" i="14"/>
  <c r="G9" i="14"/>
  <c r="T28" i="14"/>
  <c r="AI28" i="14"/>
  <c r="AH150" i="14"/>
  <c r="L160" i="14"/>
  <c r="L164" i="14"/>
  <c r="L158" i="14"/>
  <c r="AJ143" i="14"/>
  <c r="AG126" i="14"/>
  <c r="K32" i="14"/>
  <c r="K30" i="14"/>
  <c r="L30" i="14" s="1"/>
  <c r="T88" i="14"/>
  <c r="AI88" i="14"/>
  <c r="T34" i="14"/>
  <c r="AI34" i="14"/>
  <c r="K28" i="14"/>
  <c r="G138" i="14"/>
  <c r="AH22" i="14"/>
  <c r="U153" i="14"/>
  <c r="AJ153" i="14"/>
  <c r="L130" i="14"/>
  <c r="AG162" i="14"/>
  <c r="AJ162" i="14"/>
  <c r="D12" i="14"/>
  <c r="AH15" i="14"/>
  <c r="K15" i="14"/>
  <c r="AJ126" i="14"/>
  <c r="AJ152" i="14"/>
  <c r="AG152" i="14"/>
  <c r="AJ36" i="14"/>
  <c r="AG36" i="14"/>
  <c r="AJ35" i="14"/>
  <c r="H25" i="14"/>
  <c r="AG25" i="14" s="1"/>
  <c r="L134" i="14"/>
  <c r="AJ134" i="14"/>
  <c r="K120" i="14"/>
  <c r="L120" i="14" s="1"/>
  <c r="AH120" i="14"/>
  <c r="AG120" i="14"/>
  <c r="D137" i="14"/>
  <c r="D166" i="14" s="1"/>
  <c r="K36" i="14"/>
  <c r="L36" i="14" s="1"/>
  <c r="AH36" i="14"/>
  <c r="AG35" i="14"/>
  <c r="F22" i="14"/>
  <c r="N152" i="14"/>
  <c r="C137" i="14"/>
  <c r="C166" i="14" s="1"/>
  <c r="U152" i="14"/>
  <c r="G150" i="14"/>
  <c r="G24" i="14"/>
  <c r="U164" i="14"/>
  <c r="U160" i="14"/>
  <c r="E160" i="14"/>
  <c r="AI160" i="14" s="1"/>
  <c r="U158" i="14"/>
  <c r="E158" i="14"/>
  <c r="AI158" i="14" s="1"/>
  <c r="E132" i="14"/>
  <c r="M132" i="14" s="1"/>
  <c r="N132" i="14" s="1"/>
  <c r="N134" i="14"/>
  <c r="U126" i="14"/>
  <c r="U34" i="14"/>
  <c r="S34" i="14"/>
  <c r="M34" i="14"/>
  <c r="N34" i="14" s="1"/>
  <c r="S30" i="14"/>
  <c r="S28" i="14"/>
  <c r="K25" i="14"/>
  <c r="H156" i="14"/>
  <c r="L143" i="14"/>
  <c r="H141" i="14"/>
  <c r="AG141" i="14" s="1"/>
  <c r="H15" i="14"/>
  <c r="AJ15" i="14" s="1"/>
  <c r="E156" i="14"/>
  <c r="AI156" i="14" s="1"/>
  <c r="H150" i="14"/>
  <c r="L152" i="14"/>
  <c r="H24" i="14"/>
  <c r="U143" i="14"/>
  <c r="M122" i="14"/>
  <c r="N122" i="14" s="1"/>
  <c r="E120" i="14"/>
  <c r="AI120" i="14" s="1"/>
  <c r="T122" i="14"/>
  <c r="E24" i="14"/>
  <c r="AI24" i="14" s="1"/>
  <c r="U30" i="14"/>
  <c r="E30" i="14"/>
  <c r="M32" i="14"/>
  <c r="N32" i="14" s="1"/>
  <c r="U36" i="14"/>
  <c r="S36" i="14"/>
  <c r="AI130" i="14" l="1"/>
  <c r="L156" i="14"/>
  <c r="L32" i="14"/>
  <c r="M12" i="14"/>
  <c r="N12" i="14" s="1"/>
  <c r="T130" i="14"/>
  <c r="U32" i="14"/>
  <c r="E25" i="14"/>
  <c r="AI25" i="14" s="1"/>
  <c r="M35" i="14"/>
  <c r="N35" i="14" s="1"/>
  <c r="U156" i="14"/>
  <c r="E36" i="14"/>
  <c r="AI36" i="14" s="1"/>
  <c r="T9" i="14"/>
  <c r="T12" i="14"/>
  <c r="AI12" i="14"/>
  <c r="M9" i="14"/>
  <c r="N9" i="14" s="1"/>
  <c r="L25" i="14"/>
  <c r="N107" i="14"/>
  <c r="AG15" i="14"/>
  <c r="E138" i="14"/>
  <c r="T30" i="14"/>
  <c r="AI30" i="14"/>
  <c r="D9" i="14"/>
  <c r="K12" i="14"/>
  <c r="S12" i="14"/>
  <c r="AH12" i="14"/>
  <c r="AJ141" i="14"/>
  <c r="AJ156" i="14"/>
  <c r="AG156" i="14"/>
  <c r="O21" i="14"/>
  <c r="X21" i="14"/>
  <c r="O9" i="14"/>
  <c r="AJ107" i="14"/>
  <c r="U107" i="14"/>
  <c r="G137" i="14"/>
  <c r="G166" i="14" s="1"/>
  <c r="AJ24" i="14"/>
  <c r="AG24" i="14"/>
  <c r="L150" i="14"/>
  <c r="AJ150" i="14"/>
  <c r="AG150" i="14"/>
  <c r="AH137" i="14"/>
  <c r="AG137" i="14"/>
  <c r="K137" i="14"/>
  <c r="L137" i="14" s="1"/>
  <c r="AJ25" i="14"/>
  <c r="U25" i="14"/>
  <c r="K22" i="14"/>
  <c r="S137" i="14"/>
  <c r="T24" i="14"/>
  <c r="Q22" i="14"/>
  <c r="M24" i="14"/>
  <c r="N24" i="14" s="1"/>
  <c r="T120" i="14"/>
  <c r="E137" i="14"/>
  <c r="M120" i="14"/>
  <c r="N120" i="14" s="1"/>
  <c r="T156" i="14"/>
  <c r="M156" i="14"/>
  <c r="N156" i="14" s="1"/>
  <c r="L141" i="14"/>
  <c r="H138" i="14"/>
  <c r="H166" i="14" s="1"/>
  <c r="U141" i="14"/>
  <c r="T158" i="14"/>
  <c r="M158" i="14"/>
  <c r="N158" i="14" s="1"/>
  <c r="U24" i="14"/>
  <c r="G22" i="14"/>
  <c r="H22" i="14"/>
  <c r="AG22" i="14" s="1"/>
  <c r="L24" i="14"/>
  <c r="H12" i="14"/>
  <c r="H28" i="14"/>
  <c r="L15" i="14"/>
  <c r="U15" i="14"/>
  <c r="M30" i="14"/>
  <c r="N30" i="14" s="1"/>
  <c r="T160" i="14"/>
  <c r="M160" i="14"/>
  <c r="N160" i="14" s="1"/>
  <c r="U150" i="14"/>
  <c r="E150" i="14"/>
  <c r="AI150" i="14" s="1"/>
  <c r="T36" i="14" l="1"/>
  <c r="M25" i="14"/>
  <c r="N25" i="14" s="1"/>
  <c r="T25" i="14"/>
  <c r="M36" i="14"/>
  <c r="N36" i="14" s="1"/>
  <c r="E22" i="14"/>
  <c r="AI22" i="14" s="1"/>
  <c r="AI137" i="14"/>
  <c r="E166" i="14"/>
  <c r="AG138" i="14"/>
  <c r="AJ28" i="14"/>
  <c r="AG28" i="14"/>
  <c r="U137" i="14"/>
  <c r="AJ137" i="14"/>
  <c r="K9" i="14"/>
  <c r="S9" i="14"/>
  <c r="T138" i="14"/>
  <c r="AI138" i="14"/>
  <c r="M138" i="14"/>
  <c r="N138" i="14" s="1"/>
  <c r="H9" i="14"/>
  <c r="AG9" i="14" s="1"/>
  <c r="AJ12" i="14"/>
  <c r="AG12" i="14"/>
  <c r="AJ138" i="14"/>
  <c r="L22" i="14"/>
  <c r="AJ22" i="14"/>
  <c r="L12" i="14"/>
  <c r="U12" i="14"/>
  <c r="T137" i="14"/>
  <c r="M137" i="14"/>
  <c r="N137" i="14" s="1"/>
  <c r="T150" i="14"/>
  <c r="M150" i="14"/>
  <c r="N150" i="14" s="1"/>
  <c r="L28" i="14"/>
  <c r="U28" i="14"/>
  <c r="U22" i="14"/>
  <c r="L138" i="14"/>
  <c r="U138" i="14"/>
  <c r="M22" i="14" l="1"/>
  <c r="N22" i="14" s="1"/>
  <c r="T22" i="14"/>
  <c r="L9" i="14"/>
  <c r="V7" i="14"/>
  <c r="U9" i="14"/>
  <c r="V159" i="14" l="1"/>
  <c r="V155" i="14"/>
  <c r="V154" i="14"/>
  <c r="V148" i="14"/>
  <c r="V142" i="14"/>
  <c r="V139" i="14"/>
  <c r="V161" i="14"/>
  <c r="V151" i="14"/>
  <c r="V140" i="14"/>
  <c r="V135" i="14"/>
  <c r="V131" i="14"/>
  <c r="V127" i="14"/>
  <c r="V124" i="14"/>
  <c r="V121" i="14"/>
  <c r="V136" i="14"/>
  <c r="V125" i="14"/>
  <c r="V119" i="14"/>
  <c r="V114" i="14"/>
  <c r="V109" i="14"/>
  <c r="V106" i="14"/>
  <c r="V104" i="14"/>
  <c r="V102" i="14"/>
  <c r="V100" i="14"/>
  <c r="V98" i="14"/>
  <c r="V96" i="14"/>
  <c r="V94" i="14"/>
  <c r="V92" i="14"/>
  <c r="V90" i="14"/>
  <c r="V87" i="14"/>
  <c r="V85" i="14"/>
  <c r="V83" i="14"/>
  <c r="V81" i="14"/>
  <c r="V79" i="14"/>
  <c r="V77" i="14"/>
  <c r="V75" i="14"/>
  <c r="V73" i="14"/>
  <c r="V71" i="14"/>
  <c r="V69" i="14"/>
  <c r="V67" i="14"/>
  <c r="V65" i="14"/>
  <c r="V63" i="14"/>
  <c r="V61" i="14"/>
  <c r="V59" i="14"/>
  <c r="V57" i="14"/>
  <c r="V55" i="14"/>
  <c r="V53" i="14"/>
  <c r="V51" i="14"/>
  <c r="V49" i="14"/>
  <c r="V47" i="14"/>
  <c r="V45" i="14"/>
  <c r="V43" i="14"/>
  <c r="V41" i="14"/>
  <c r="V111" i="14"/>
  <c r="V108" i="14"/>
  <c r="V105" i="14"/>
  <c r="V103" i="14"/>
  <c r="V101" i="14"/>
  <c r="V99" i="14"/>
  <c r="V97" i="14"/>
  <c r="V95" i="14"/>
  <c r="V93" i="14"/>
  <c r="V91" i="14"/>
  <c r="V89" i="14"/>
  <c r="V86" i="14"/>
  <c r="V84" i="14"/>
  <c r="V82" i="14"/>
  <c r="V80" i="14"/>
  <c r="V78" i="14"/>
  <c r="V76" i="14"/>
  <c r="V74" i="14"/>
  <c r="V72" i="14"/>
  <c r="V70" i="14"/>
  <c r="V68" i="14"/>
  <c r="V66" i="14"/>
  <c r="V64" i="14"/>
  <c r="V62" i="14"/>
  <c r="V60" i="14"/>
  <c r="V58" i="14"/>
  <c r="V56" i="14"/>
  <c r="V54" i="14"/>
  <c r="V52" i="14"/>
  <c r="V50" i="14"/>
  <c r="V48" i="14"/>
  <c r="V46" i="14"/>
  <c r="V44" i="14"/>
  <c r="V42" i="14"/>
  <c r="V40" i="14"/>
  <c r="V38" i="14"/>
  <c r="V33" i="14"/>
  <c r="V29" i="14"/>
  <c r="V26" i="14"/>
  <c r="V39" i="14"/>
  <c r="V37" i="14"/>
  <c r="V27" i="14"/>
  <c r="V23" i="14"/>
  <c r="V13" i="14"/>
  <c r="V12" i="14"/>
  <c r="V28" i="14"/>
  <c r="V14" i="14"/>
  <c r="V15" i="14"/>
  <c r="V16" i="14"/>
  <c r="V18" i="14"/>
  <c r="V19" i="14"/>
  <c r="V35" i="14"/>
  <c r="V110" i="14"/>
  <c r="V112" i="14"/>
  <c r="V116" i="14"/>
  <c r="V130" i="14"/>
  <c r="V133" i="14"/>
  <c r="V118" i="14"/>
  <c r="V123" i="14"/>
  <c r="V129" i="14"/>
  <c r="V143" i="14"/>
  <c r="V145" i="14"/>
  <c r="V162" i="14"/>
  <c r="V163" i="14"/>
  <c r="V138" i="14"/>
  <c r="V36" i="14"/>
  <c r="V31" i="14"/>
  <c r="V17" i="14"/>
  <c r="V21" i="14"/>
  <c r="V25" i="14"/>
  <c r="V88" i="14"/>
  <c r="V137" i="14"/>
  <c r="V107" i="14"/>
  <c r="V126" i="14"/>
  <c r="V117" i="14"/>
  <c r="V128" i="14"/>
  <c r="V115" i="14"/>
  <c r="V120" i="14"/>
  <c r="V122" i="14"/>
  <c r="V144" i="14"/>
  <c r="V149" i="14"/>
  <c r="V157" i="14"/>
  <c r="V113" i="14"/>
  <c r="V141" i="14"/>
  <c r="V146" i="14"/>
  <c r="V153" i="14"/>
  <c r="V164" i="14"/>
  <c r="V160" i="14"/>
  <c r="V134" i="14"/>
  <c r="V32" i="14"/>
  <c r="V30" i="14"/>
  <c r="V152" i="14"/>
  <c r="V158" i="14"/>
  <c r="V132" i="14"/>
  <c r="V34" i="14"/>
  <c r="V156" i="14"/>
  <c r="V150" i="14"/>
  <c r="V24" i="14"/>
  <c r="V22" i="14"/>
  <c r="I15" i="11" l="1"/>
  <c r="H16" i="11"/>
  <c r="I122" i="13" l="1"/>
  <c r="C152" i="13"/>
  <c r="C24" i="13" s="1"/>
  <c r="F152" i="13"/>
  <c r="U147" i="13"/>
  <c r="V147" i="13"/>
  <c r="C141" i="13"/>
  <c r="G31" i="13"/>
  <c r="F31" i="13"/>
  <c r="D31" i="13"/>
  <c r="C31" i="13"/>
  <c r="D35" i="13"/>
  <c r="D36" i="13" s="1"/>
  <c r="C35" i="13"/>
  <c r="C36" i="13" s="1"/>
  <c r="C123" i="13"/>
  <c r="J133" i="13"/>
  <c r="I133" i="13"/>
  <c r="G134" i="13"/>
  <c r="F134" i="13"/>
  <c r="I163" i="13"/>
  <c r="I164" i="13" s="1"/>
  <c r="J163" i="13"/>
  <c r="J164" i="13" s="1"/>
  <c r="F164" i="13"/>
  <c r="G153" i="13"/>
  <c r="D153" i="13"/>
  <c r="C153" i="13"/>
  <c r="G164" i="13"/>
  <c r="D164" i="13"/>
  <c r="C164" i="13"/>
  <c r="F141" i="13"/>
  <c r="J147" i="13"/>
  <c r="I147" i="13"/>
  <c r="C134" i="13"/>
  <c r="C132" i="13"/>
  <c r="C130" i="13"/>
  <c r="C128" i="13"/>
  <c r="C126" i="13"/>
  <c r="D134" i="13"/>
  <c r="D132" i="13"/>
  <c r="G123" i="13"/>
  <c r="F123" i="13"/>
  <c r="D123" i="13"/>
  <c r="O133" i="13"/>
  <c r="M133" i="13"/>
  <c r="I118" i="13"/>
  <c r="J118" i="13"/>
  <c r="M118" i="13"/>
  <c r="O118" i="13"/>
  <c r="D110" i="13"/>
  <c r="C110" i="13"/>
  <c r="M33" i="13"/>
  <c r="N33" i="13" s="1"/>
  <c r="F33" i="13"/>
  <c r="O33" i="13" s="1"/>
  <c r="P33" i="13" s="1"/>
  <c r="O164" i="13" l="1"/>
  <c r="P164" i="13" s="1"/>
  <c r="J35" i="13"/>
  <c r="J36" i="13" s="1"/>
  <c r="C25" i="13"/>
  <c r="P118" i="13"/>
  <c r="N118" i="13"/>
  <c r="V164" i="13"/>
  <c r="M164" i="13"/>
  <c r="N164" i="13" s="1"/>
  <c r="U164" i="13"/>
  <c r="I35" i="13"/>
  <c r="I36" i="13" s="1"/>
  <c r="N133" i="13"/>
  <c r="J134" i="13"/>
  <c r="P133" i="13"/>
  <c r="I134" i="13"/>
  <c r="W164" i="13"/>
  <c r="G35" i="13" l="1"/>
  <c r="G36" i="13" s="1"/>
  <c r="M36" i="13" s="1"/>
  <c r="G152" i="13"/>
  <c r="D152" i="13"/>
  <c r="G143" i="13"/>
  <c r="G141" i="13" s="1"/>
  <c r="D143" i="13"/>
  <c r="D141" i="13" s="1"/>
  <c r="H166" i="13" l="1"/>
  <c r="E166" i="13"/>
  <c r="O165" i="13"/>
  <c r="P165" i="13" s="1"/>
  <c r="M165" i="13"/>
  <c r="N165" i="13" s="1"/>
  <c r="G162" i="13"/>
  <c r="F162" i="13"/>
  <c r="D162" i="13"/>
  <c r="C162" i="13"/>
  <c r="G160" i="13"/>
  <c r="D160" i="13"/>
  <c r="C160" i="13"/>
  <c r="M159" i="13"/>
  <c r="N159" i="13" s="1"/>
  <c r="F159" i="13"/>
  <c r="G158" i="13"/>
  <c r="D158" i="13"/>
  <c r="C158" i="13"/>
  <c r="V157" i="13"/>
  <c r="U157" i="13"/>
  <c r="O157" i="13"/>
  <c r="M157" i="13"/>
  <c r="J157" i="13"/>
  <c r="J153" i="13" s="1"/>
  <c r="I157" i="13"/>
  <c r="I153" i="13" s="1"/>
  <c r="M155" i="13"/>
  <c r="N155" i="13" s="1"/>
  <c r="F155" i="13"/>
  <c r="O155" i="13" s="1"/>
  <c r="P155" i="13" s="1"/>
  <c r="O154" i="13"/>
  <c r="P154" i="13" s="1"/>
  <c r="M154" i="13"/>
  <c r="N154" i="13" s="1"/>
  <c r="G150" i="13"/>
  <c r="U153" i="13"/>
  <c r="V152" i="13"/>
  <c r="U152" i="13"/>
  <c r="O152" i="13"/>
  <c r="M152" i="13"/>
  <c r="J152" i="13"/>
  <c r="I152" i="13"/>
  <c r="I24" i="13" s="1"/>
  <c r="O151" i="13"/>
  <c r="P151" i="13" s="1"/>
  <c r="M151" i="13"/>
  <c r="N151" i="13" s="1"/>
  <c r="D150" i="13"/>
  <c r="C150" i="13"/>
  <c r="V149" i="13"/>
  <c r="U149" i="13"/>
  <c r="O149" i="13"/>
  <c r="M149" i="13"/>
  <c r="J149" i="13"/>
  <c r="I149" i="13"/>
  <c r="O148" i="13"/>
  <c r="P148" i="13" s="1"/>
  <c r="M148" i="13"/>
  <c r="N148" i="13" s="1"/>
  <c r="V146" i="13"/>
  <c r="U146" i="13"/>
  <c r="J146" i="13"/>
  <c r="J162" i="13" s="1"/>
  <c r="I146" i="13"/>
  <c r="I162" i="13" s="1"/>
  <c r="V145" i="13"/>
  <c r="U145" i="13"/>
  <c r="Z145" i="13" s="1"/>
  <c r="O145" i="13"/>
  <c r="M145" i="13"/>
  <c r="J145" i="13"/>
  <c r="J160" i="13" s="1"/>
  <c r="I145" i="13"/>
  <c r="I160" i="13" s="1"/>
  <c r="V144" i="13"/>
  <c r="U144" i="13"/>
  <c r="O144" i="13"/>
  <c r="M144" i="13"/>
  <c r="J144" i="13"/>
  <c r="I144" i="13"/>
  <c r="G156" i="13"/>
  <c r="D156" i="13"/>
  <c r="C156" i="13"/>
  <c r="O142" i="13"/>
  <c r="P142" i="13" s="1"/>
  <c r="M142" i="13"/>
  <c r="N142" i="13" s="1"/>
  <c r="O140" i="13"/>
  <c r="P140" i="13" s="1"/>
  <c r="M140" i="13"/>
  <c r="N140" i="13" s="1"/>
  <c r="O139" i="13"/>
  <c r="P139" i="13" s="1"/>
  <c r="M139" i="13"/>
  <c r="N139" i="13" s="1"/>
  <c r="O136" i="13"/>
  <c r="P136" i="13" s="1"/>
  <c r="M136" i="13"/>
  <c r="N136" i="13" s="1"/>
  <c r="O135" i="13"/>
  <c r="P135" i="13" s="1"/>
  <c r="M135" i="13"/>
  <c r="N135" i="13" s="1"/>
  <c r="O131" i="13"/>
  <c r="P131" i="13" s="1"/>
  <c r="M131" i="13"/>
  <c r="N131" i="13" s="1"/>
  <c r="G130" i="13"/>
  <c r="D130" i="13"/>
  <c r="V129" i="13"/>
  <c r="U129" i="13"/>
  <c r="O129" i="13"/>
  <c r="M129" i="13"/>
  <c r="J129" i="13"/>
  <c r="I129" i="13"/>
  <c r="J128" i="13"/>
  <c r="I128" i="13"/>
  <c r="D128" i="13"/>
  <c r="O127" i="13"/>
  <c r="P127" i="13" s="1"/>
  <c r="M127" i="13"/>
  <c r="N127" i="13" s="1"/>
  <c r="O125" i="13"/>
  <c r="P125" i="13" s="1"/>
  <c r="M125" i="13"/>
  <c r="N125" i="13" s="1"/>
  <c r="O124" i="13"/>
  <c r="P124" i="13" s="1"/>
  <c r="M124" i="13"/>
  <c r="N124" i="13" s="1"/>
  <c r="G120" i="13"/>
  <c r="U123" i="13"/>
  <c r="U122" i="13"/>
  <c r="M122" i="13"/>
  <c r="J122" i="13"/>
  <c r="F122" i="13"/>
  <c r="V122" i="13" s="1"/>
  <c r="O121" i="13"/>
  <c r="P121" i="13" s="1"/>
  <c r="M121" i="13"/>
  <c r="N121" i="13" s="1"/>
  <c r="D120" i="13"/>
  <c r="C120" i="13"/>
  <c r="U119" i="13"/>
  <c r="M119" i="13"/>
  <c r="J119" i="13"/>
  <c r="F119" i="13"/>
  <c r="V119" i="13" s="1"/>
  <c r="V117" i="13"/>
  <c r="U117" i="13"/>
  <c r="O117" i="13"/>
  <c r="M117" i="13"/>
  <c r="J117" i="13"/>
  <c r="J19" i="13" s="1"/>
  <c r="J34" i="13" s="1"/>
  <c r="I117" i="13"/>
  <c r="I19" i="13" s="1"/>
  <c r="I34" i="13" s="1"/>
  <c r="O116" i="13"/>
  <c r="M116" i="13"/>
  <c r="J116" i="13"/>
  <c r="J132" i="13" s="1"/>
  <c r="G132" i="13" s="1"/>
  <c r="M132" i="13" s="1"/>
  <c r="N132" i="13" s="1"/>
  <c r="I116" i="13"/>
  <c r="I132" i="13" s="1"/>
  <c r="F132" i="13" s="1"/>
  <c r="V115" i="13"/>
  <c r="U115" i="13"/>
  <c r="O115" i="13"/>
  <c r="M115" i="13"/>
  <c r="J115" i="13"/>
  <c r="I115" i="13"/>
  <c r="G114" i="13"/>
  <c r="G16" i="13" s="1"/>
  <c r="F114" i="13"/>
  <c r="G126" i="13"/>
  <c r="V113" i="13"/>
  <c r="D126" i="13"/>
  <c r="U113" i="13"/>
  <c r="V112" i="13"/>
  <c r="U112" i="13"/>
  <c r="O112" i="13"/>
  <c r="M112" i="13"/>
  <c r="J112" i="13"/>
  <c r="J14" i="13" s="1"/>
  <c r="I112" i="13"/>
  <c r="I14" i="13" s="1"/>
  <c r="M111" i="13"/>
  <c r="N111" i="13" s="1"/>
  <c r="F111" i="13"/>
  <c r="O111" i="13" s="1"/>
  <c r="P111" i="13" s="1"/>
  <c r="O109" i="13"/>
  <c r="P109" i="13" s="1"/>
  <c r="M109" i="13"/>
  <c r="N109" i="13" s="1"/>
  <c r="O108" i="13"/>
  <c r="P108" i="13" s="1"/>
  <c r="M108" i="13"/>
  <c r="N108" i="13" s="1"/>
  <c r="D107" i="13"/>
  <c r="C107" i="13"/>
  <c r="W106" i="13"/>
  <c r="U106" i="13"/>
  <c r="M106" i="13"/>
  <c r="N106" i="13" s="1"/>
  <c r="F106" i="13"/>
  <c r="V106" i="13" s="1"/>
  <c r="W105" i="13"/>
  <c r="U105" i="13"/>
  <c r="M105" i="13"/>
  <c r="N105" i="13" s="1"/>
  <c r="F105" i="13"/>
  <c r="V105" i="13" s="1"/>
  <c r="W104" i="13"/>
  <c r="U104" i="13"/>
  <c r="M104" i="13"/>
  <c r="N104" i="13" s="1"/>
  <c r="F104" i="13"/>
  <c r="V104" i="13" s="1"/>
  <c r="W103" i="13"/>
  <c r="U103" i="13"/>
  <c r="M103" i="13"/>
  <c r="N103" i="13" s="1"/>
  <c r="F103" i="13"/>
  <c r="V103" i="13" s="1"/>
  <c r="W102" i="13"/>
  <c r="U102" i="13"/>
  <c r="M102" i="13"/>
  <c r="N102" i="13" s="1"/>
  <c r="F102" i="13"/>
  <c r="V102" i="13" s="1"/>
  <c r="W101" i="13"/>
  <c r="U101" i="13"/>
  <c r="M101" i="13"/>
  <c r="N101" i="13" s="1"/>
  <c r="F101" i="13"/>
  <c r="V101" i="13" s="1"/>
  <c r="W100" i="13"/>
  <c r="U100" i="13"/>
  <c r="M100" i="13"/>
  <c r="N100" i="13" s="1"/>
  <c r="F100" i="13"/>
  <c r="V100" i="13" s="1"/>
  <c r="W99" i="13"/>
  <c r="U99" i="13"/>
  <c r="M99" i="13"/>
  <c r="N99" i="13" s="1"/>
  <c r="F99" i="13"/>
  <c r="V99" i="13" s="1"/>
  <c r="W98" i="13"/>
  <c r="U98" i="13"/>
  <c r="M98" i="13"/>
  <c r="N98" i="13" s="1"/>
  <c r="F98" i="13"/>
  <c r="V98" i="13" s="1"/>
  <c r="W97" i="13"/>
  <c r="U97" i="13"/>
  <c r="M97" i="13"/>
  <c r="N97" i="13" s="1"/>
  <c r="F97" i="13"/>
  <c r="V97" i="13" s="1"/>
  <c r="W96" i="13"/>
  <c r="U96" i="13"/>
  <c r="M96" i="13"/>
  <c r="N96" i="13" s="1"/>
  <c r="F96" i="13"/>
  <c r="V96" i="13" s="1"/>
  <c r="W95" i="13"/>
  <c r="U95" i="13"/>
  <c r="M95" i="13"/>
  <c r="N95" i="13" s="1"/>
  <c r="F95" i="13"/>
  <c r="V95" i="13" s="1"/>
  <c r="W94" i="13"/>
  <c r="U94" i="13"/>
  <c r="M94" i="13"/>
  <c r="N94" i="13" s="1"/>
  <c r="F94" i="13"/>
  <c r="V94" i="13" s="1"/>
  <c r="W93" i="13"/>
  <c r="U93" i="13"/>
  <c r="M93" i="13"/>
  <c r="N93" i="13" s="1"/>
  <c r="F93" i="13"/>
  <c r="V93" i="13" s="1"/>
  <c r="W92" i="13"/>
  <c r="U92" i="13"/>
  <c r="M92" i="13"/>
  <c r="N92" i="13" s="1"/>
  <c r="F92" i="13"/>
  <c r="V92" i="13" s="1"/>
  <c r="W91" i="13"/>
  <c r="U91" i="13"/>
  <c r="M91" i="13"/>
  <c r="N91" i="13" s="1"/>
  <c r="F91" i="13"/>
  <c r="V91" i="13" s="1"/>
  <c r="W90" i="13"/>
  <c r="U90" i="13"/>
  <c r="M90" i="13"/>
  <c r="N90" i="13" s="1"/>
  <c r="F90" i="13"/>
  <c r="V90" i="13" s="1"/>
  <c r="W89" i="13"/>
  <c r="U89" i="13"/>
  <c r="M89" i="13"/>
  <c r="N89" i="13" s="1"/>
  <c r="F89" i="13"/>
  <c r="V89" i="13" s="1"/>
  <c r="J88" i="13"/>
  <c r="I88" i="13"/>
  <c r="G88" i="13"/>
  <c r="D88" i="13"/>
  <c r="C88" i="13"/>
  <c r="W87" i="13"/>
  <c r="U87" i="13"/>
  <c r="M87" i="13"/>
  <c r="N87" i="13" s="1"/>
  <c r="F87" i="13"/>
  <c r="O87" i="13" s="1"/>
  <c r="P87" i="13" s="1"/>
  <c r="W86" i="13"/>
  <c r="U86" i="13"/>
  <c r="M86" i="13"/>
  <c r="N86" i="13" s="1"/>
  <c r="F86" i="13"/>
  <c r="O86" i="13" s="1"/>
  <c r="P86" i="13" s="1"/>
  <c r="W85" i="13"/>
  <c r="U85" i="13"/>
  <c r="M85" i="13"/>
  <c r="N85" i="13" s="1"/>
  <c r="F85" i="13"/>
  <c r="O85" i="13" s="1"/>
  <c r="P85" i="13" s="1"/>
  <c r="W84" i="13"/>
  <c r="U84" i="13"/>
  <c r="M84" i="13"/>
  <c r="N84" i="13" s="1"/>
  <c r="F84" i="13"/>
  <c r="O84" i="13" s="1"/>
  <c r="P84" i="13" s="1"/>
  <c r="W83" i="13"/>
  <c r="U83" i="13"/>
  <c r="M83" i="13"/>
  <c r="N83" i="13" s="1"/>
  <c r="F83" i="13"/>
  <c r="O83" i="13" s="1"/>
  <c r="P83" i="13" s="1"/>
  <c r="W82" i="13"/>
  <c r="U82" i="13"/>
  <c r="M82" i="13"/>
  <c r="N82" i="13" s="1"/>
  <c r="F82" i="13"/>
  <c r="O82" i="13" s="1"/>
  <c r="P82" i="13" s="1"/>
  <c r="W81" i="13"/>
  <c r="U81" i="13"/>
  <c r="M81" i="13"/>
  <c r="N81" i="13" s="1"/>
  <c r="F81" i="13"/>
  <c r="O81" i="13" s="1"/>
  <c r="P81" i="13" s="1"/>
  <c r="W80" i="13"/>
  <c r="U80" i="13"/>
  <c r="M80" i="13"/>
  <c r="N80" i="13" s="1"/>
  <c r="F80" i="13"/>
  <c r="O80" i="13" s="1"/>
  <c r="P80" i="13" s="1"/>
  <c r="W79" i="13"/>
  <c r="U79" i="13"/>
  <c r="M79" i="13"/>
  <c r="N79" i="13" s="1"/>
  <c r="F79" i="13"/>
  <c r="O79" i="13" s="1"/>
  <c r="P79" i="13" s="1"/>
  <c r="W78" i="13"/>
  <c r="U78" i="13"/>
  <c r="M78" i="13"/>
  <c r="N78" i="13" s="1"/>
  <c r="F78" i="13"/>
  <c r="V78" i="13" s="1"/>
  <c r="W77" i="13"/>
  <c r="U77" i="13"/>
  <c r="M77" i="13"/>
  <c r="N77" i="13" s="1"/>
  <c r="F77" i="13"/>
  <c r="O77" i="13" s="1"/>
  <c r="P77" i="13" s="1"/>
  <c r="W76" i="13"/>
  <c r="U76" i="13"/>
  <c r="M76" i="13"/>
  <c r="N76" i="13" s="1"/>
  <c r="F76" i="13"/>
  <c r="V76" i="13" s="1"/>
  <c r="W75" i="13"/>
  <c r="U75" i="13"/>
  <c r="M75" i="13"/>
  <c r="N75" i="13" s="1"/>
  <c r="F75" i="13"/>
  <c r="V75" i="13" s="1"/>
  <c r="W74" i="13"/>
  <c r="U74" i="13"/>
  <c r="M74" i="13"/>
  <c r="N74" i="13" s="1"/>
  <c r="F74" i="13"/>
  <c r="V74" i="13" s="1"/>
  <c r="W73" i="13"/>
  <c r="U73" i="13"/>
  <c r="M73" i="13"/>
  <c r="N73" i="13" s="1"/>
  <c r="F73" i="13"/>
  <c r="V73" i="13" s="1"/>
  <c r="W72" i="13"/>
  <c r="U72" i="13"/>
  <c r="M72" i="13"/>
  <c r="N72" i="13" s="1"/>
  <c r="F72" i="13"/>
  <c r="V72" i="13" s="1"/>
  <c r="W71" i="13"/>
  <c r="U71" i="13"/>
  <c r="M71" i="13"/>
  <c r="N71" i="13" s="1"/>
  <c r="F71" i="13"/>
  <c r="V71" i="13" s="1"/>
  <c r="W70" i="13"/>
  <c r="U70" i="13"/>
  <c r="M70" i="13"/>
  <c r="N70" i="13" s="1"/>
  <c r="F70" i="13"/>
  <c r="V70" i="13" s="1"/>
  <c r="W69" i="13"/>
  <c r="U69" i="13"/>
  <c r="M69" i="13"/>
  <c r="N69" i="13" s="1"/>
  <c r="F69" i="13"/>
  <c r="V69" i="13" s="1"/>
  <c r="W68" i="13"/>
  <c r="U68" i="13"/>
  <c r="M68" i="13"/>
  <c r="N68" i="13" s="1"/>
  <c r="F68" i="13"/>
  <c r="V68" i="13" s="1"/>
  <c r="W67" i="13"/>
  <c r="U67" i="13"/>
  <c r="M67" i="13"/>
  <c r="N67" i="13" s="1"/>
  <c r="F67" i="13"/>
  <c r="V67" i="13" s="1"/>
  <c r="W66" i="13"/>
  <c r="U66" i="13"/>
  <c r="M66" i="13"/>
  <c r="N66" i="13" s="1"/>
  <c r="F66" i="13"/>
  <c r="V66" i="13" s="1"/>
  <c r="W65" i="13"/>
  <c r="U65" i="13"/>
  <c r="M65" i="13"/>
  <c r="N65" i="13" s="1"/>
  <c r="F65" i="13"/>
  <c r="V65" i="13" s="1"/>
  <c r="W64" i="13"/>
  <c r="U64" i="13"/>
  <c r="M64" i="13"/>
  <c r="N64" i="13" s="1"/>
  <c r="F64" i="13"/>
  <c r="V64" i="13" s="1"/>
  <c r="W63" i="13"/>
  <c r="U63" i="13"/>
  <c r="M63" i="13"/>
  <c r="N63" i="13" s="1"/>
  <c r="F63" i="13"/>
  <c r="V63" i="13" s="1"/>
  <c r="W62" i="13"/>
  <c r="U62" i="13"/>
  <c r="M62" i="13"/>
  <c r="N62" i="13" s="1"/>
  <c r="F62" i="13"/>
  <c r="V62" i="13" s="1"/>
  <c r="W61" i="13"/>
  <c r="U61" i="13"/>
  <c r="M61" i="13"/>
  <c r="N61" i="13" s="1"/>
  <c r="F61" i="13"/>
  <c r="V61" i="13" s="1"/>
  <c r="W60" i="13"/>
  <c r="U60" i="13"/>
  <c r="M60" i="13"/>
  <c r="N60" i="13" s="1"/>
  <c r="F60" i="13"/>
  <c r="V60" i="13" s="1"/>
  <c r="W59" i="13"/>
  <c r="U59" i="13"/>
  <c r="M59" i="13"/>
  <c r="N59" i="13" s="1"/>
  <c r="F59" i="13"/>
  <c r="V59" i="13" s="1"/>
  <c r="W58" i="13"/>
  <c r="U58" i="13"/>
  <c r="M58" i="13"/>
  <c r="N58" i="13" s="1"/>
  <c r="F58" i="13"/>
  <c r="V58" i="13" s="1"/>
  <c r="W57" i="13"/>
  <c r="U57" i="13"/>
  <c r="M57" i="13"/>
  <c r="N57" i="13" s="1"/>
  <c r="F57" i="13"/>
  <c r="V57" i="13" s="1"/>
  <c r="W56" i="13"/>
  <c r="U56" i="13"/>
  <c r="M56" i="13"/>
  <c r="N56" i="13" s="1"/>
  <c r="F56" i="13"/>
  <c r="V56" i="13" s="1"/>
  <c r="W55" i="13"/>
  <c r="U55" i="13"/>
  <c r="M55" i="13"/>
  <c r="N55" i="13" s="1"/>
  <c r="F55" i="13"/>
  <c r="V55" i="13" s="1"/>
  <c r="W54" i="13"/>
  <c r="U54" i="13"/>
  <c r="M54" i="13"/>
  <c r="N54" i="13" s="1"/>
  <c r="F54" i="13"/>
  <c r="V54" i="13" s="1"/>
  <c r="W53" i="13"/>
  <c r="U53" i="13"/>
  <c r="M53" i="13"/>
  <c r="N53" i="13" s="1"/>
  <c r="F53" i="13"/>
  <c r="V53" i="13" s="1"/>
  <c r="W52" i="13"/>
  <c r="U52" i="13"/>
  <c r="M52" i="13"/>
  <c r="N52" i="13" s="1"/>
  <c r="F52" i="13"/>
  <c r="V52" i="13" s="1"/>
  <c r="W51" i="13"/>
  <c r="U51" i="13"/>
  <c r="M51" i="13"/>
  <c r="N51" i="13" s="1"/>
  <c r="F51" i="13"/>
  <c r="V51" i="13" s="1"/>
  <c r="W50" i="13"/>
  <c r="U50" i="13"/>
  <c r="M50" i="13"/>
  <c r="N50" i="13" s="1"/>
  <c r="F50" i="13"/>
  <c r="V50" i="13" s="1"/>
  <c r="W49" i="13"/>
  <c r="U49" i="13"/>
  <c r="M49" i="13"/>
  <c r="N49" i="13" s="1"/>
  <c r="F49" i="13"/>
  <c r="V49" i="13" s="1"/>
  <c r="W48" i="13"/>
  <c r="U48" i="13"/>
  <c r="M48" i="13"/>
  <c r="N48" i="13" s="1"/>
  <c r="F48" i="13"/>
  <c r="V48" i="13" s="1"/>
  <c r="W47" i="13"/>
  <c r="U47" i="13"/>
  <c r="M47" i="13"/>
  <c r="N47" i="13" s="1"/>
  <c r="F47" i="13"/>
  <c r="V47" i="13" s="1"/>
  <c r="W46" i="13"/>
  <c r="U46" i="13"/>
  <c r="M46" i="13"/>
  <c r="N46" i="13" s="1"/>
  <c r="F46" i="13"/>
  <c r="V46" i="13" s="1"/>
  <c r="W45" i="13"/>
  <c r="U45" i="13"/>
  <c r="M45" i="13"/>
  <c r="N45" i="13" s="1"/>
  <c r="F45" i="13"/>
  <c r="V45" i="13" s="1"/>
  <c r="W44" i="13"/>
  <c r="U44" i="13"/>
  <c r="M44" i="13"/>
  <c r="N44" i="13" s="1"/>
  <c r="F44" i="13"/>
  <c r="V44" i="13" s="1"/>
  <c r="W43" i="13"/>
  <c r="U43" i="13"/>
  <c r="M43" i="13"/>
  <c r="N43" i="13" s="1"/>
  <c r="F43" i="13"/>
  <c r="V43" i="13" s="1"/>
  <c r="W42" i="13"/>
  <c r="U42" i="13"/>
  <c r="M42" i="13"/>
  <c r="N42" i="13" s="1"/>
  <c r="F42" i="13"/>
  <c r="V42" i="13" s="1"/>
  <c r="W41" i="13"/>
  <c r="U41" i="13"/>
  <c r="M41" i="13"/>
  <c r="N41" i="13" s="1"/>
  <c r="F41" i="13"/>
  <c r="V41" i="13" s="1"/>
  <c r="W40" i="13"/>
  <c r="U40" i="13"/>
  <c r="M40" i="13"/>
  <c r="N40" i="13" s="1"/>
  <c r="F40" i="13"/>
  <c r="V40" i="13" s="1"/>
  <c r="W39" i="13"/>
  <c r="U39" i="13"/>
  <c r="M39" i="13"/>
  <c r="N39" i="13" s="1"/>
  <c r="F39" i="13"/>
  <c r="V39" i="13" s="1"/>
  <c r="W38" i="13"/>
  <c r="U38" i="13"/>
  <c r="M38" i="13"/>
  <c r="N38" i="13" s="1"/>
  <c r="F38" i="13"/>
  <c r="V38" i="13" s="1"/>
  <c r="W37" i="13"/>
  <c r="V37" i="13"/>
  <c r="U37" i="13"/>
  <c r="O37" i="13"/>
  <c r="P37" i="13" s="1"/>
  <c r="M37" i="13"/>
  <c r="N37" i="13" s="1"/>
  <c r="M35" i="13"/>
  <c r="N35" i="13" s="1"/>
  <c r="F35" i="13"/>
  <c r="G25" i="13"/>
  <c r="D25" i="13"/>
  <c r="O29" i="13"/>
  <c r="P29" i="13" s="1"/>
  <c r="M29" i="13"/>
  <c r="N29" i="13" s="1"/>
  <c r="O27" i="13"/>
  <c r="P27" i="13" s="1"/>
  <c r="M27" i="13"/>
  <c r="N27" i="13" s="1"/>
  <c r="O26" i="13"/>
  <c r="P26" i="13" s="1"/>
  <c r="M26" i="13"/>
  <c r="N26" i="13" s="1"/>
  <c r="G24" i="13"/>
  <c r="D24" i="13"/>
  <c r="M23" i="13"/>
  <c r="N23" i="13" s="1"/>
  <c r="F23" i="13"/>
  <c r="O23" i="13" s="1"/>
  <c r="P23" i="13" s="1"/>
  <c r="G21" i="13"/>
  <c r="D21" i="13"/>
  <c r="C21" i="13"/>
  <c r="G19" i="13"/>
  <c r="G34" i="13" s="1"/>
  <c r="F19" i="13"/>
  <c r="F34" i="13" s="1"/>
  <c r="D19" i="13"/>
  <c r="C19" i="13"/>
  <c r="C34" i="13" s="1"/>
  <c r="G18" i="13"/>
  <c r="F18" i="13"/>
  <c r="D18" i="13"/>
  <c r="C18" i="13"/>
  <c r="G17" i="13"/>
  <c r="F17" i="13"/>
  <c r="D17" i="13"/>
  <c r="C17" i="13"/>
  <c r="D16" i="13"/>
  <c r="D30" i="13" s="1"/>
  <c r="C16" i="13"/>
  <c r="C30" i="13" s="1"/>
  <c r="G15" i="13"/>
  <c r="G28" i="13" s="1"/>
  <c r="F15" i="13"/>
  <c r="F28" i="13" s="1"/>
  <c r="D15" i="13"/>
  <c r="D28" i="13" s="1"/>
  <c r="C15" i="13"/>
  <c r="C28" i="13" s="1"/>
  <c r="G14" i="13"/>
  <c r="F14" i="13"/>
  <c r="D14" i="13"/>
  <c r="C14" i="13"/>
  <c r="O13" i="13"/>
  <c r="P13" i="13" s="1"/>
  <c r="M13" i="13"/>
  <c r="N13" i="13" s="1"/>
  <c r="O11" i="13"/>
  <c r="P11" i="13" s="1"/>
  <c r="M11" i="13"/>
  <c r="N11" i="13" s="1"/>
  <c r="O10" i="13"/>
  <c r="P10" i="13" s="1"/>
  <c r="M10" i="13"/>
  <c r="N10" i="13" s="1"/>
  <c r="C137" i="13" l="1"/>
  <c r="D137" i="13"/>
  <c r="J18" i="13"/>
  <c r="F160" i="13"/>
  <c r="V160" i="13" s="1"/>
  <c r="W149" i="13"/>
  <c r="J17" i="13"/>
  <c r="J24" i="13"/>
  <c r="F24" i="13"/>
  <c r="O24" i="13" s="1"/>
  <c r="P24" i="13" s="1"/>
  <c r="I17" i="13"/>
  <c r="W88" i="13"/>
  <c r="P129" i="13"/>
  <c r="M17" i="13"/>
  <c r="M24" i="13"/>
  <c r="I16" i="13"/>
  <c r="I30" i="13" s="1"/>
  <c r="F30" i="13" s="1"/>
  <c r="P116" i="13"/>
  <c r="J16" i="13"/>
  <c r="J30" i="13" s="1"/>
  <c r="I21" i="13"/>
  <c r="U88" i="13"/>
  <c r="P112" i="13"/>
  <c r="P144" i="13"/>
  <c r="P152" i="13"/>
  <c r="M162" i="13"/>
  <c r="N162" i="13" s="1"/>
  <c r="O159" i="13"/>
  <c r="P159" i="13" s="1"/>
  <c r="F153" i="13"/>
  <c r="V153" i="13" s="1"/>
  <c r="V18" i="13"/>
  <c r="M88" i="13"/>
  <c r="N88" i="13" s="1"/>
  <c r="J123" i="13"/>
  <c r="J31" i="13"/>
  <c r="M21" i="13"/>
  <c r="J21" i="13"/>
  <c r="P149" i="13"/>
  <c r="M126" i="13"/>
  <c r="I18" i="13"/>
  <c r="V34" i="13"/>
  <c r="D34" i="13"/>
  <c r="M34" i="13" s="1"/>
  <c r="N34" i="13" s="1"/>
  <c r="O34" i="13"/>
  <c r="P34" i="13" s="1"/>
  <c r="P117" i="13"/>
  <c r="V14" i="13"/>
  <c r="M14" i="13"/>
  <c r="N14" i="13" s="1"/>
  <c r="D12" i="13"/>
  <c r="W14" i="13"/>
  <c r="W112" i="13"/>
  <c r="U14" i="13"/>
  <c r="C12" i="13"/>
  <c r="I123" i="13"/>
  <c r="I120" i="13" s="1"/>
  <c r="I31" i="13"/>
  <c r="I25" i="13" s="1"/>
  <c r="N149" i="13"/>
  <c r="G22" i="13"/>
  <c r="C22" i="13"/>
  <c r="C32" i="13"/>
  <c r="P115" i="13"/>
  <c r="O51" i="13"/>
  <c r="P51" i="13" s="1"/>
  <c r="N115" i="13"/>
  <c r="O67" i="13"/>
  <c r="P67" i="13" s="1"/>
  <c r="W117" i="13"/>
  <c r="O114" i="13"/>
  <c r="P114" i="13" s="1"/>
  <c r="F110" i="13"/>
  <c r="F107" i="13" s="1"/>
  <c r="F16" i="13"/>
  <c r="F12" i="13" s="1"/>
  <c r="F9" i="13" s="1"/>
  <c r="F21" i="13"/>
  <c r="O72" i="13"/>
  <c r="P72" i="13" s="1"/>
  <c r="O93" i="13"/>
  <c r="P93" i="13" s="1"/>
  <c r="G128" i="13"/>
  <c r="M128" i="13" s="1"/>
  <c r="N128" i="13" s="1"/>
  <c r="G110" i="13"/>
  <c r="G107" i="13" s="1"/>
  <c r="M107" i="13" s="1"/>
  <c r="O48" i="13"/>
  <c r="P48" i="13" s="1"/>
  <c r="O104" i="13"/>
  <c r="P104" i="13" s="1"/>
  <c r="O35" i="13"/>
  <c r="P35" i="13" s="1"/>
  <c r="F36" i="13"/>
  <c r="V36" i="13" s="1"/>
  <c r="G30" i="13"/>
  <c r="M30" i="13" s="1"/>
  <c r="G12" i="13"/>
  <c r="G9" i="13" s="1"/>
  <c r="W34" i="13"/>
  <c r="O40" i="13"/>
  <c r="P40" i="13" s="1"/>
  <c r="O59" i="13"/>
  <c r="P59" i="13" s="1"/>
  <c r="O75" i="13"/>
  <c r="P75" i="13" s="1"/>
  <c r="O89" i="13"/>
  <c r="P89" i="13" s="1"/>
  <c r="O105" i="13"/>
  <c r="P105" i="13" s="1"/>
  <c r="N116" i="13"/>
  <c r="N117" i="13"/>
  <c r="O43" i="13"/>
  <c r="P43" i="13" s="1"/>
  <c r="O64" i="13"/>
  <c r="P64" i="13" s="1"/>
  <c r="O92" i="13"/>
  <c r="P92" i="13" s="1"/>
  <c r="O56" i="13"/>
  <c r="P56" i="13" s="1"/>
  <c r="O44" i="13"/>
  <c r="P44" i="13" s="1"/>
  <c r="O52" i="13"/>
  <c r="P52" i="13" s="1"/>
  <c r="O60" i="13"/>
  <c r="P60" i="13" s="1"/>
  <c r="O68" i="13"/>
  <c r="P68" i="13" s="1"/>
  <c r="O76" i="13"/>
  <c r="P76" i="13" s="1"/>
  <c r="O39" i="13"/>
  <c r="P39" i="13" s="1"/>
  <c r="O47" i="13"/>
  <c r="P47" i="13" s="1"/>
  <c r="O55" i="13"/>
  <c r="P55" i="13" s="1"/>
  <c r="O63" i="13"/>
  <c r="P63" i="13" s="1"/>
  <c r="O71" i="13"/>
  <c r="P71" i="13" s="1"/>
  <c r="O41" i="13"/>
  <c r="P41" i="13" s="1"/>
  <c r="O45" i="13"/>
  <c r="P45" i="13" s="1"/>
  <c r="O49" i="13"/>
  <c r="P49" i="13" s="1"/>
  <c r="O53" i="13"/>
  <c r="P53" i="13" s="1"/>
  <c r="O57" i="13"/>
  <c r="P57" i="13" s="1"/>
  <c r="O61" i="13"/>
  <c r="P61" i="13" s="1"/>
  <c r="O65" i="13"/>
  <c r="P65" i="13" s="1"/>
  <c r="O69" i="13"/>
  <c r="P69" i="13" s="1"/>
  <c r="O73" i="13"/>
  <c r="P73" i="13" s="1"/>
  <c r="O78" i="13"/>
  <c r="P78" i="13" s="1"/>
  <c r="O90" i="13"/>
  <c r="P90" i="13" s="1"/>
  <c r="O102" i="13"/>
  <c r="P102" i="13" s="1"/>
  <c r="O106" i="13"/>
  <c r="P106" i="13" s="1"/>
  <c r="O38" i="13"/>
  <c r="P38" i="13" s="1"/>
  <c r="O42" i="13"/>
  <c r="P42" i="13" s="1"/>
  <c r="O46" i="13"/>
  <c r="P46" i="13" s="1"/>
  <c r="O50" i="13"/>
  <c r="P50" i="13" s="1"/>
  <c r="O54" i="13"/>
  <c r="P54" i="13" s="1"/>
  <c r="O58" i="13"/>
  <c r="P58" i="13" s="1"/>
  <c r="O62" i="13"/>
  <c r="P62" i="13" s="1"/>
  <c r="O66" i="13"/>
  <c r="P66" i="13" s="1"/>
  <c r="O70" i="13"/>
  <c r="P70" i="13" s="1"/>
  <c r="O74" i="13"/>
  <c r="P74" i="13" s="1"/>
  <c r="O91" i="13"/>
  <c r="P91" i="13" s="1"/>
  <c r="O103" i="13"/>
  <c r="P103" i="13" s="1"/>
  <c r="D22" i="13"/>
  <c r="N122" i="13"/>
  <c r="J130" i="13"/>
  <c r="M25" i="13"/>
  <c r="U120" i="13"/>
  <c r="U130" i="13"/>
  <c r="M28" i="13"/>
  <c r="G32" i="13"/>
  <c r="W144" i="13"/>
  <c r="U18" i="13"/>
  <c r="M18" i="13"/>
  <c r="U160" i="13"/>
  <c r="V162" i="13"/>
  <c r="U162" i="13"/>
  <c r="M16" i="13"/>
  <c r="M120" i="13"/>
  <c r="M130" i="13"/>
  <c r="M123" i="13"/>
  <c r="W129" i="13"/>
  <c r="N144" i="13"/>
  <c r="D32" i="13"/>
  <c r="J158" i="13"/>
  <c r="M153" i="13"/>
  <c r="N153" i="13" s="1"/>
  <c r="M158" i="13"/>
  <c r="M160" i="13"/>
  <c r="N160" i="13" s="1"/>
  <c r="N119" i="13"/>
  <c r="U21" i="13"/>
  <c r="U110" i="13"/>
  <c r="N112" i="13"/>
  <c r="M156" i="13"/>
  <c r="M150" i="13"/>
  <c r="V24" i="13"/>
  <c r="W152" i="13"/>
  <c r="U24" i="13"/>
  <c r="W24" i="13"/>
  <c r="N152" i="13"/>
  <c r="J150" i="13"/>
  <c r="U150" i="13"/>
  <c r="U31" i="13"/>
  <c r="W153" i="13"/>
  <c r="W157" i="13"/>
  <c r="U158" i="13"/>
  <c r="V17" i="13"/>
  <c r="P145" i="13"/>
  <c r="I150" i="13"/>
  <c r="P157" i="13"/>
  <c r="U28" i="13"/>
  <c r="O28" i="13"/>
  <c r="V28" i="13"/>
  <c r="U30" i="13"/>
  <c r="M15" i="13"/>
  <c r="O15" i="13"/>
  <c r="U15" i="13"/>
  <c r="O17" i="13"/>
  <c r="U17" i="13"/>
  <c r="U36" i="13"/>
  <c r="M19" i="13"/>
  <c r="N19" i="13" s="1"/>
  <c r="O19" i="13"/>
  <c r="P19" i="13" s="1"/>
  <c r="U19" i="13"/>
  <c r="W19" i="13"/>
  <c r="S21" i="13"/>
  <c r="M31" i="13"/>
  <c r="N36" i="13"/>
  <c r="O14" i="13"/>
  <c r="P14" i="13" s="1"/>
  <c r="V15" i="13"/>
  <c r="U16" i="13"/>
  <c r="O18" i="13"/>
  <c r="V19" i="13"/>
  <c r="V77" i="13"/>
  <c r="V79" i="13"/>
  <c r="V80" i="13"/>
  <c r="V81" i="13"/>
  <c r="V82" i="13"/>
  <c r="V83" i="13"/>
  <c r="V84" i="13"/>
  <c r="V85" i="13"/>
  <c r="V86" i="13"/>
  <c r="V87" i="13"/>
  <c r="F88" i="13"/>
  <c r="V88" i="13" s="1"/>
  <c r="O94" i="13"/>
  <c r="P94" i="13" s="1"/>
  <c r="O95" i="13"/>
  <c r="P95" i="13" s="1"/>
  <c r="O96" i="13"/>
  <c r="P96" i="13" s="1"/>
  <c r="O97" i="13"/>
  <c r="P97" i="13" s="1"/>
  <c r="O98" i="13"/>
  <c r="P98" i="13" s="1"/>
  <c r="O99" i="13"/>
  <c r="P99" i="13" s="1"/>
  <c r="O100" i="13"/>
  <c r="P100" i="13" s="1"/>
  <c r="O101" i="13"/>
  <c r="P101" i="13" s="1"/>
  <c r="O132" i="13"/>
  <c r="P132" i="13" s="1"/>
  <c r="J113" i="13"/>
  <c r="J110" i="13" s="1"/>
  <c r="M114" i="13"/>
  <c r="N114" i="13" s="1"/>
  <c r="W115" i="13"/>
  <c r="O119" i="13"/>
  <c r="P119" i="13" s="1"/>
  <c r="W119" i="13"/>
  <c r="O122" i="13"/>
  <c r="P122" i="13" s="1"/>
  <c r="W122" i="13"/>
  <c r="N129" i="13"/>
  <c r="I130" i="13"/>
  <c r="U156" i="13"/>
  <c r="W160" i="13"/>
  <c r="W162" i="13"/>
  <c r="U107" i="13"/>
  <c r="I113" i="13"/>
  <c r="I110" i="13" s="1"/>
  <c r="M113" i="13"/>
  <c r="O113" i="13"/>
  <c r="O123" i="13"/>
  <c r="F128" i="13"/>
  <c r="O128" i="13" s="1"/>
  <c r="P128" i="13" s="1"/>
  <c r="C138" i="13"/>
  <c r="G138" i="13"/>
  <c r="I143" i="13"/>
  <c r="I141" i="13" s="1"/>
  <c r="M143" i="13"/>
  <c r="O143" i="13"/>
  <c r="U143" i="13"/>
  <c r="W145" i="13"/>
  <c r="W146" i="13"/>
  <c r="N157" i="13"/>
  <c r="I158" i="13"/>
  <c r="O141" i="13"/>
  <c r="J143" i="13"/>
  <c r="J141" i="13" s="1"/>
  <c r="V143" i="13"/>
  <c r="N145" i="13"/>
  <c r="O162" i="13"/>
  <c r="P162" i="13" s="1"/>
  <c r="U137" i="13" l="1"/>
  <c r="N18" i="13"/>
  <c r="W18" i="13"/>
  <c r="O160" i="13"/>
  <c r="P160" i="13" s="1"/>
  <c r="S22" i="13"/>
  <c r="N17" i="13"/>
  <c r="W31" i="13"/>
  <c r="W17" i="13"/>
  <c r="J32" i="13"/>
  <c r="P17" i="13"/>
  <c r="N24" i="13"/>
  <c r="W150" i="13"/>
  <c r="U32" i="13"/>
  <c r="N158" i="13"/>
  <c r="W16" i="13"/>
  <c r="J25" i="13"/>
  <c r="J22" i="13" s="1"/>
  <c r="W30" i="13"/>
  <c r="P143" i="13"/>
  <c r="N31" i="13"/>
  <c r="W21" i="13"/>
  <c r="N16" i="13"/>
  <c r="J120" i="13"/>
  <c r="W120" i="13" s="1"/>
  <c r="N123" i="13"/>
  <c r="N30" i="13"/>
  <c r="I32" i="13"/>
  <c r="U34" i="13"/>
  <c r="N21" i="13"/>
  <c r="P113" i="13"/>
  <c r="P18" i="13"/>
  <c r="O12" i="13"/>
  <c r="P123" i="13"/>
  <c r="W123" i="13"/>
  <c r="I22" i="13"/>
  <c r="N130" i="13"/>
  <c r="F150" i="13"/>
  <c r="V150" i="13" s="1"/>
  <c r="O110" i="13"/>
  <c r="N150" i="13"/>
  <c r="M32" i="13"/>
  <c r="U25" i="13"/>
  <c r="U22" i="13"/>
  <c r="O21" i="13"/>
  <c r="P21" i="13" s="1"/>
  <c r="V21" i="13"/>
  <c r="O16" i="13"/>
  <c r="P16" i="13" s="1"/>
  <c r="V110" i="13"/>
  <c r="V12" i="13"/>
  <c r="G137" i="13"/>
  <c r="M137" i="13" s="1"/>
  <c r="M110" i="13"/>
  <c r="V16" i="13"/>
  <c r="V107" i="13"/>
  <c r="O107" i="13"/>
  <c r="V30" i="13"/>
  <c r="M22" i="13"/>
  <c r="M12" i="13"/>
  <c r="D9" i="13"/>
  <c r="V9" i="13"/>
  <c r="U12" i="13"/>
  <c r="C9" i="13"/>
  <c r="O9" i="13" s="1"/>
  <c r="O153" i="13"/>
  <c r="P153" i="13" s="1"/>
  <c r="O150" i="13"/>
  <c r="P150" i="13" s="1"/>
  <c r="J156" i="13"/>
  <c r="N156" i="13" s="1"/>
  <c r="N143" i="13"/>
  <c r="W158" i="13"/>
  <c r="F158" i="13"/>
  <c r="V141" i="13"/>
  <c r="W130" i="13"/>
  <c r="F130" i="13"/>
  <c r="U126" i="13"/>
  <c r="O88" i="13"/>
  <c r="P88" i="13" s="1"/>
  <c r="W36" i="13"/>
  <c r="O30" i="13"/>
  <c r="P30" i="13" s="1"/>
  <c r="P141" i="13"/>
  <c r="I156" i="13"/>
  <c r="W143" i="13"/>
  <c r="M141" i="13"/>
  <c r="D138" i="13"/>
  <c r="U138" i="13" s="1"/>
  <c r="F120" i="13"/>
  <c r="V123" i="13"/>
  <c r="F25" i="13"/>
  <c r="W113" i="13"/>
  <c r="I126" i="13"/>
  <c r="I15" i="13"/>
  <c r="I12" i="13" s="1"/>
  <c r="U141" i="13"/>
  <c r="J126" i="13"/>
  <c r="N126" i="13" s="1"/>
  <c r="N113" i="13"/>
  <c r="J15" i="13"/>
  <c r="J12" i="13" s="1"/>
  <c r="C166" i="13"/>
  <c r="O36" i="13"/>
  <c r="P36" i="13" s="1"/>
  <c r="W32" i="13" l="1"/>
  <c r="N32" i="13"/>
  <c r="W22" i="13"/>
  <c r="W25" i="13"/>
  <c r="N120" i="13"/>
  <c r="N22" i="13"/>
  <c r="N25" i="13"/>
  <c r="G166" i="13"/>
  <c r="M9" i="13"/>
  <c r="U9" i="13"/>
  <c r="J28" i="13"/>
  <c r="N28" i="13" s="1"/>
  <c r="N15" i="13"/>
  <c r="N110" i="13"/>
  <c r="J107" i="13"/>
  <c r="I28" i="13"/>
  <c r="W15" i="13"/>
  <c r="W126" i="13"/>
  <c r="F126" i="13"/>
  <c r="F32" i="13"/>
  <c r="V31" i="13"/>
  <c r="O31" i="13"/>
  <c r="P31" i="13" s="1"/>
  <c r="V120" i="13"/>
  <c r="F137" i="13"/>
  <c r="O120" i="13"/>
  <c r="P120" i="13" s="1"/>
  <c r="W156" i="13"/>
  <c r="F156" i="13"/>
  <c r="P15" i="13"/>
  <c r="V130" i="13"/>
  <c r="O130" i="13"/>
  <c r="P130" i="13" s="1"/>
  <c r="I107" i="13"/>
  <c r="W110" i="13"/>
  <c r="M138" i="13"/>
  <c r="D166" i="13"/>
  <c r="W141" i="13"/>
  <c r="I138" i="13"/>
  <c r="P110" i="13"/>
  <c r="V158" i="13"/>
  <c r="O158" i="13"/>
  <c r="P158" i="13" s="1"/>
  <c r="N141" i="13"/>
  <c r="J138" i="13"/>
  <c r="N138" i="13" l="1"/>
  <c r="W138" i="13"/>
  <c r="F138" i="13"/>
  <c r="V137" i="13"/>
  <c r="O137" i="13"/>
  <c r="V126" i="13"/>
  <c r="O126" i="13"/>
  <c r="P126" i="13" s="1"/>
  <c r="I9" i="13"/>
  <c r="W12" i="13"/>
  <c r="P12" i="13"/>
  <c r="W28" i="13"/>
  <c r="P28" i="13"/>
  <c r="I137" i="13"/>
  <c r="W107" i="13"/>
  <c r="P107" i="13"/>
  <c r="V156" i="13"/>
  <c r="O156" i="13"/>
  <c r="P156" i="13" s="1"/>
  <c r="F22" i="13"/>
  <c r="V25" i="13"/>
  <c r="O25" i="13"/>
  <c r="P25" i="13" s="1"/>
  <c r="V32" i="13"/>
  <c r="O32" i="13"/>
  <c r="P32" i="13" s="1"/>
  <c r="J137" i="13"/>
  <c r="N107" i="13"/>
  <c r="N12" i="13"/>
  <c r="J9" i="13"/>
  <c r="N9" i="13" s="1"/>
  <c r="P9" i="13" l="1"/>
  <c r="Z21" i="13"/>
  <c r="X7" i="13"/>
  <c r="V22" i="13"/>
  <c r="O22" i="13"/>
  <c r="P22" i="13" s="1"/>
  <c r="Q9" i="13"/>
  <c r="W9" i="13"/>
  <c r="Q21" i="13"/>
  <c r="V138" i="13"/>
  <c r="O138" i="13"/>
  <c r="P138" i="13" s="1"/>
  <c r="J166" i="13"/>
  <c r="N137" i="13"/>
  <c r="I166" i="13"/>
  <c r="W137" i="13"/>
  <c r="P137" i="13"/>
  <c r="F166" i="13"/>
  <c r="AG22" i="12"/>
  <c r="AF22" i="12"/>
  <c r="AE22" i="12"/>
  <c r="AD22" i="12"/>
  <c r="X22" i="12"/>
  <c r="S22" i="12"/>
  <c r="R22" i="12"/>
  <c r="Q22" i="12"/>
  <c r="P22" i="12"/>
  <c r="O22" i="12"/>
  <c r="I22" i="12"/>
  <c r="D22" i="12"/>
  <c r="AG20" i="12"/>
  <c r="AF20" i="12"/>
  <c r="AE20" i="12"/>
  <c r="AD20" i="12"/>
  <c r="X20" i="12"/>
  <c r="S20" i="12"/>
  <c r="R20" i="12"/>
  <c r="Q20" i="12"/>
  <c r="P20" i="12"/>
  <c r="O20" i="12"/>
  <c r="I20" i="12"/>
  <c r="D20" i="12"/>
  <c r="AG19" i="12"/>
  <c r="AF19" i="12"/>
  <c r="AE19" i="12"/>
  <c r="AD19" i="12"/>
  <c r="X19" i="12"/>
  <c r="S19" i="12"/>
  <c r="R19" i="12"/>
  <c r="Q19" i="12"/>
  <c r="P19" i="12"/>
  <c r="O19" i="12"/>
  <c r="I19" i="12"/>
  <c r="D19" i="12"/>
  <c r="AG18" i="12"/>
  <c r="AF18" i="12"/>
  <c r="AE18" i="12"/>
  <c r="AD18" i="12"/>
  <c r="R18" i="12"/>
  <c r="Q18" i="12"/>
  <c r="P18" i="12"/>
  <c r="O18" i="12"/>
  <c r="AG17" i="12"/>
  <c r="AF17" i="12"/>
  <c r="AE17" i="12"/>
  <c r="AD17" i="12"/>
  <c r="R17" i="12"/>
  <c r="Q17" i="12"/>
  <c r="P17" i="12"/>
  <c r="O17" i="12"/>
  <c r="AB16" i="12"/>
  <c r="AA16" i="12"/>
  <c r="Z16" i="12"/>
  <c r="Y16" i="12"/>
  <c r="W16" i="12"/>
  <c r="V16" i="12"/>
  <c r="U16" i="12"/>
  <c r="T16" i="12"/>
  <c r="M16" i="12"/>
  <c r="L16" i="12"/>
  <c r="K16" i="12"/>
  <c r="J16" i="12"/>
  <c r="H16" i="12"/>
  <c r="G16" i="12"/>
  <c r="F16" i="12"/>
  <c r="E16" i="12"/>
  <c r="AG15" i="12"/>
  <c r="AF15" i="12"/>
  <c r="AE15" i="12"/>
  <c r="AD15" i="12"/>
  <c r="X15" i="12"/>
  <c r="S15" i="12"/>
  <c r="R15" i="12"/>
  <c r="Q15" i="12"/>
  <c r="P15" i="12"/>
  <c r="O15" i="12"/>
  <c r="I15" i="12"/>
  <c r="D15" i="12"/>
  <c r="AG14" i="12"/>
  <c r="R14" i="12"/>
  <c r="AG13" i="12"/>
  <c r="AF13" i="12"/>
  <c r="R13" i="12"/>
  <c r="Q13" i="12"/>
  <c r="AF12" i="12"/>
  <c r="AE12" i="12"/>
  <c r="Q12" i="12"/>
  <c r="P12" i="12"/>
  <c r="AG11" i="12"/>
  <c r="AF11" i="12"/>
  <c r="AE11" i="12"/>
  <c r="AD11" i="12"/>
  <c r="X11" i="12"/>
  <c r="S11" i="12"/>
  <c r="R11" i="12"/>
  <c r="Q11" i="12"/>
  <c r="P11" i="12"/>
  <c r="O11" i="12"/>
  <c r="O9" i="12" s="1"/>
  <c r="I11" i="12"/>
  <c r="D11" i="12"/>
  <c r="AB9" i="12"/>
  <c r="AA9" i="12"/>
  <c r="Z9" i="12"/>
  <c r="Y9" i="12"/>
  <c r="W9" i="12"/>
  <c r="V9" i="12"/>
  <c r="U9" i="12"/>
  <c r="T9" i="12"/>
  <c r="M9" i="12"/>
  <c r="L9" i="12"/>
  <c r="K9" i="12"/>
  <c r="J9" i="12"/>
  <c r="H9" i="12"/>
  <c r="G9" i="12"/>
  <c r="F9" i="12"/>
  <c r="E9" i="12"/>
  <c r="AG22" i="11"/>
  <c r="AF22" i="11"/>
  <c r="AE22" i="11"/>
  <c r="AD22" i="11"/>
  <c r="X22" i="11"/>
  <c r="S22" i="11"/>
  <c r="R22" i="11"/>
  <c r="Q22" i="11"/>
  <c r="P22" i="11"/>
  <c r="O22" i="11"/>
  <c r="I22" i="11"/>
  <c r="D22" i="11"/>
  <c r="AG20" i="11"/>
  <c r="AF20" i="11"/>
  <c r="AE20" i="11"/>
  <c r="AD20" i="11"/>
  <c r="X20" i="11"/>
  <c r="S20" i="11"/>
  <c r="R20" i="11"/>
  <c r="Q20" i="11"/>
  <c r="P20" i="11"/>
  <c r="O20" i="11"/>
  <c r="I20" i="11"/>
  <c r="D20" i="11"/>
  <c r="AG19" i="11"/>
  <c r="AF19" i="11"/>
  <c r="AE19" i="11"/>
  <c r="AD19" i="11"/>
  <c r="X19" i="11"/>
  <c r="S19" i="11"/>
  <c r="R19" i="11"/>
  <c r="Q19" i="11"/>
  <c r="P19" i="11"/>
  <c r="O19" i="11"/>
  <c r="I19" i="11"/>
  <c r="D19" i="11"/>
  <c r="AG18" i="11"/>
  <c r="AF18" i="11"/>
  <c r="AE18" i="11"/>
  <c r="AD18" i="11"/>
  <c r="R18" i="11"/>
  <c r="Q18" i="11"/>
  <c r="P18" i="11"/>
  <c r="O18" i="11"/>
  <c r="AG17" i="11"/>
  <c r="AE17" i="11"/>
  <c r="AD17" i="11"/>
  <c r="R17" i="11"/>
  <c r="Q17" i="11"/>
  <c r="P17" i="11"/>
  <c r="O17" i="11"/>
  <c r="AB16" i="11"/>
  <c r="Z16" i="11"/>
  <c r="Y16" i="11"/>
  <c r="W16" i="11"/>
  <c r="V16" i="11"/>
  <c r="U16" i="11"/>
  <c r="T16" i="11"/>
  <c r="M16" i="11"/>
  <c r="L16" i="11"/>
  <c r="K16" i="11"/>
  <c r="J16" i="11"/>
  <c r="G16" i="11"/>
  <c r="F16" i="11"/>
  <c r="E16" i="11"/>
  <c r="AG15" i="11"/>
  <c r="AF15" i="11"/>
  <c r="AE15" i="11"/>
  <c r="AD15" i="11"/>
  <c r="X15" i="11"/>
  <c r="S15" i="11"/>
  <c r="R15" i="11"/>
  <c r="Q15" i="11"/>
  <c r="P15" i="11"/>
  <c r="O15" i="11"/>
  <c r="D15" i="11"/>
  <c r="AG14" i="11"/>
  <c r="R14" i="11"/>
  <c r="AG13" i="11"/>
  <c r="AF13" i="11"/>
  <c r="R13" i="11"/>
  <c r="Q13" i="11"/>
  <c r="AF12" i="11"/>
  <c r="AE12" i="11"/>
  <c r="Q12" i="11"/>
  <c r="P12" i="11"/>
  <c r="AG11" i="11"/>
  <c r="AF11" i="11"/>
  <c r="AE11" i="11"/>
  <c r="AD11" i="11"/>
  <c r="AD9" i="11" s="1"/>
  <c r="X11" i="11"/>
  <c r="S11" i="11"/>
  <c r="R11" i="11"/>
  <c r="Q11" i="11"/>
  <c r="P11" i="11"/>
  <c r="O11" i="11"/>
  <c r="O9" i="11" s="1"/>
  <c r="I11" i="11"/>
  <c r="D11" i="11"/>
  <c r="AB9" i="11"/>
  <c r="AA9" i="11"/>
  <c r="Z9" i="11"/>
  <c r="Y9" i="11"/>
  <c r="W9" i="11"/>
  <c r="V9" i="11"/>
  <c r="U9" i="11"/>
  <c r="T9" i="11"/>
  <c r="M9" i="11"/>
  <c r="L9" i="11"/>
  <c r="K9" i="11"/>
  <c r="J9" i="11"/>
  <c r="H9" i="11"/>
  <c r="H8" i="11" s="1"/>
  <c r="H23" i="11" s="1"/>
  <c r="G9" i="11"/>
  <c r="F9" i="11"/>
  <c r="E9" i="11"/>
  <c r="AE16" i="12" l="1"/>
  <c r="P16" i="12"/>
  <c r="F8" i="12"/>
  <c r="F23" i="12" s="1"/>
  <c r="Z8" i="12"/>
  <c r="Z23" i="12" s="1"/>
  <c r="R16" i="12"/>
  <c r="O16" i="12"/>
  <c r="O8" i="12" s="1"/>
  <c r="J8" i="12"/>
  <c r="J23" i="12" s="1"/>
  <c r="L8" i="12"/>
  <c r="AE9" i="12"/>
  <c r="AG16" i="11"/>
  <c r="AD16" i="11"/>
  <c r="AD8" i="11" s="1"/>
  <c r="H8" i="12"/>
  <c r="H23" i="12" s="1"/>
  <c r="E8" i="12"/>
  <c r="E23" i="12" s="1"/>
  <c r="Y8" i="12"/>
  <c r="Y23" i="12" s="1"/>
  <c r="E8" i="11"/>
  <c r="E21" i="11" s="1"/>
  <c r="T8" i="11"/>
  <c r="T23" i="11" s="1"/>
  <c r="Y8" i="11"/>
  <c r="Y23" i="11" s="1"/>
  <c r="AB8" i="11"/>
  <c r="AB23" i="11" s="1"/>
  <c r="P9" i="12"/>
  <c r="AF9" i="12"/>
  <c r="N11" i="12"/>
  <c r="K8" i="11"/>
  <c r="K23" i="11" s="1"/>
  <c r="U8" i="11"/>
  <c r="U23" i="11" s="1"/>
  <c r="Q9" i="11"/>
  <c r="R9" i="11"/>
  <c r="N15" i="12"/>
  <c r="AE9" i="11"/>
  <c r="U8" i="12"/>
  <c r="U23" i="12" s="1"/>
  <c r="N22" i="11"/>
  <c r="AC15" i="12"/>
  <c r="AC22" i="12"/>
  <c r="I16" i="11"/>
  <c r="I8" i="11" s="1"/>
  <c r="I21" i="11" s="1"/>
  <c r="AF9" i="11"/>
  <c r="I9" i="12"/>
  <c r="Q9" i="12"/>
  <c r="AC11" i="12"/>
  <c r="N22" i="12"/>
  <c r="V8" i="11"/>
  <c r="V23" i="11" s="1"/>
  <c r="G8" i="12"/>
  <c r="G23" i="12" s="1"/>
  <c r="Q16" i="12"/>
  <c r="L8" i="11"/>
  <c r="L23" i="11" s="1"/>
  <c r="Q16" i="11"/>
  <c r="AB8" i="12"/>
  <c r="AB23" i="12" s="1"/>
  <c r="AG16" i="12"/>
  <c r="X9" i="12"/>
  <c r="X163" i="13"/>
  <c r="X164" i="13"/>
  <c r="X118" i="13"/>
  <c r="X133" i="13"/>
  <c r="X34" i="13"/>
  <c r="X33" i="13"/>
  <c r="D9" i="12"/>
  <c r="N18" i="12"/>
  <c r="W8" i="12"/>
  <c r="W23" i="12" s="1"/>
  <c r="X162" i="13"/>
  <c r="X160" i="13"/>
  <c r="X158" i="13"/>
  <c r="X156" i="13"/>
  <c r="X154" i="13"/>
  <c r="X152" i="13"/>
  <c r="X150" i="13"/>
  <c r="X148" i="13"/>
  <c r="X145" i="13"/>
  <c r="X143" i="13"/>
  <c r="X141" i="13"/>
  <c r="X139" i="13"/>
  <c r="X137" i="13"/>
  <c r="X135" i="13"/>
  <c r="X131" i="13"/>
  <c r="X129" i="13"/>
  <c r="X127" i="13"/>
  <c r="X125" i="13"/>
  <c r="X123" i="13"/>
  <c r="X121" i="13"/>
  <c r="X119" i="13"/>
  <c r="X116" i="13"/>
  <c r="X114" i="13"/>
  <c r="X112" i="13"/>
  <c r="X110" i="13"/>
  <c r="X108" i="13"/>
  <c r="X106" i="13"/>
  <c r="X104" i="13"/>
  <c r="X102" i="13"/>
  <c r="X100" i="13"/>
  <c r="X98" i="13"/>
  <c r="X96" i="13"/>
  <c r="X94" i="13"/>
  <c r="X92" i="13"/>
  <c r="X90" i="13"/>
  <c r="X88" i="13"/>
  <c r="X86" i="13"/>
  <c r="X84" i="13"/>
  <c r="X82" i="13"/>
  <c r="X80" i="13"/>
  <c r="X78" i="13"/>
  <c r="X76" i="13"/>
  <c r="X74" i="13"/>
  <c r="X72" i="13"/>
  <c r="X70" i="13"/>
  <c r="X68" i="13"/>
  <c r="X66" i="13"/>
  <c r="X64" i="13"/>
  <c r="X62" i="13"/>
  <c r="X60" i="13"/>
  <c r="X58" i="13"/>
  <c r="X56" i="13"/>
  <c r="X54" i="13"/>
  <c r="X52" i="13"/>
  <c r="X50" i="13"/>
  <c r="X48" i="13"/>
  <c r="X46" i="13"/>
  <c r="X44" i="13"/>
  <c r="X42" i="13"/>
  <c r="X40" i="13"/>
  <c r="X38" i="13"/>
  <c r="X36" i="13"/>
  <c r="X32" i="13"/>
  <c r="X30" i="13"/>
  <c r="X28" i="13"/>
  <c r="X26" i="13"/>
  <c r="X24" i="13"/>
  <c r="X22" i="13"/>
  <c r="X19" i="13"/>
  <c r="X17" i="13"/>
  <c r="X15" i="13"/>
  <c r="X13" i="13"/>
  <c r="X161" i="13"/>
  <c r="X159" i="13"/>
  <c r="X157" i="13"/>
  <c r="X155" i="13"/>
  <c r="X153" i="13"/>
  <c r="X151" i="13"/>
  <c r="X149" i="13"/>
  <c r="X146" i="13"/>
  <c r="X144" i="13"/>
  <c r="X142" i="13"/>
  <c r="X140" i="13"/>
  <c r="X138" i="13"/>
  <c r="X136" i="13"/>
  <c r="X132" i="13"/>
  <c r="X130" i="13"/>
  <c r="X128" i="13"/>
  <c r="X126" i="13"/>
  <c r="X124" i="13"/>
  <c r="X122" i="13"/>
  <c r="X120" i="13"/>
  <c r="X117" i="13"/>
  <c r="X115" i="13"/>
  <c r="X113" i="13"/>
  <c r="X111" i="13"/>
  <c r="X109" i="13"/>
  <c r="X107" i="13"/>
  <c r="X105" i="13"/>
  <c r="X103" i="13"/>
  <c r="X101" i="13"/>
  <c r="X99" i="13"/>
  <c r="X97" i="13"/>
  <c r="X95" i="13"/>
  <c r="X93" i="13"/>
  <c r="X91" i="13"/>
  <c r="X89" i="13"/>
  <c r="X87" i="13"/>
  <c r="X85" i="13"/>
  <c r="X83" i="13"/>
  <c r="X81" i="13"/>
  <c r="X79" i="13"/>
  <c r="X77" i="13"/>
  <c r="X75" i="13"/>
  <c r="X73" i="13"/>
  <c r="X71" i="13"/>
  <c r="X69" i="13"/>
  <c r="X67" i="13"/>
  <c r="X65" i="13"/>
  <c r="X63" i="13"/>
  <c r="X61" i="13"/>
  <c r="X59" i="13"/>
  <c r="X57" i="13"/>
  <c r="X55" i="13"/>
  <c r="X53" i="13"/>
  <c r="X51" i="13"/>
  <c r="X49" i="13"/>
  <c r="X47" i="13"/>
  <c r="X45" i="13"/>
  <c r="X43" i="13"/>
  <c r="X41" i="13"/>
  <c r="X39" i="13"/>
  <c r="X37" i="13"/>
  <c r="X35" i="13"/>
  <c r="X31" i="13"/>
  <c r="X29" i="13"/>
  <c r="X27" i="13"/>
  <c r="X25" i="13"/>
  <c r="X23" i="13"/>
  <c r="X21" i="13"/>
  <c r="X18" i="13"/>
  <c r="X16" i="13"/>
  <c r="X14" i="13"/>
  <c r="X12" i="13"/>
  <c r="W8" i="11"/>
  <c r="W23" i="11" s="1"/>
  <c r="X16" i="12"/>
  <c r="X8" i="12" s="1"/>
  <c r="X21" i="12" s="1"/>
  <c r="N20" i="11"/>
  <c r="AC15" i="11"/>
  <c r="AC22" i="11"/>
  <c r="N15" i="11"/>
  <c r="N17" i="11"/>
  <c r="AC17" i="11"/>
  <c r="AG9" i="12"/>
  <c r="M8" i="12"/>
  <c r="M23" i="12" s="1"/>
  <c r="AA8" i="12"/>
  <c r="AA23" i="12" s="1"/>
  <c r="AG9" i="11"/>
  <c r="AC20" i="11"/>
  <c r="AC19" i="11"/>
  <c r="AC18" i="11"/>
  <c r="M8" i="11"/>
  <c r="M23" i="11" s="1"/>
  <c r="N19" i="11"/>
  <c r="R16" i="11"/>
  <c r="H21" i="11"/>
  <c r="N18" i="11"/>
  <c r="AA8" i="11"/>
  <c r="AA21" i="11" s="1"/>
  <c r="S9" i="12"/>
  <c r="AC20" i="12"/>
  <c r="AF16" i="12"/>
  <c r="V8" i="12"/>
  <c r="AC18" i="12"/>
  <c r="AC19" i="12"/>
  <c r="AC17" i="12"/>
  <c r="S16" i="12"/>
  <c r="S8" i="12" s="1"/>
  <c r="S21" i="12" s="1"/>
  <c r="I16" i="12"/>
  <c r="I8" i="12" s="1"/>
  <c r="I21" i="12" s="1"/>
  <c r="N17" i="12"/>
  <c r="N20" i="12"/>
  <c r="N19" i="12"/>
  <c r="R9" i="12"/>
  <c r="D16" i="12"/>
  <c r="D8" i="12" s="1"/>
  <c r="D21" i="12" s="1"/>
  <c r="K8" i="12"/>
  <c r="T8" i="12"/>
  <c r="AD9" i="12"/>
  <c r="AD16" i="12"/>
  <c r="I9" i="11"/>
  <c r="J8" i="11"/>
  <c r="D9" i="11"/>
  <c r="F8" i="11"/>
  <c r="X9" i="11"/>
  <c r="Z8" i="11"/>
  <c r="N11" i="11"/>
  <c r="P9" i="11"/>
  <c r="G8" i="11"/>
  <c r="AC11" i="11"/>
  <c r="X16" i="11"/>
  <c r="X8" i="11" s="1"/>
  <c r="X21" i="11" s="1"/>
  <c r="AE16" i="11"/>
  <c r="S9" i="11"/>
  <c r="P16" i="11"/>
  <c r="D16" i="11"/>
  <c r="O16" i="11"/>
  <c r="AF16" i="11"/>
  <c r="S16" i="11"/>
  <c r="S8" i="11" s="1"/>
  <c r="S21" i="11" s="1"/>
  <c r="L21" i="12" l="1"/>
  <c r="L23" i="12"/>
  <c r="AE8" i="12"/>
  <c r="AE23" i="12" s="1"/>
  <c r="F21" i="12"/>
  <c r="P8" i="12"/>
  <c r="P23" i="12" s="1"/>
  <c r="Z21" i="12"/>
  <c r="R8" i="12"/>
  <c r="R21" i="12" s="1"/>
  <c r="E23" i="11"/>
  <c r="N16" i="12"/>
  <c r="N8" i="12" s="1"/>
  <c r="N21" i="12" s="1"/>
  <c r="Q8" i="11"/>
  <c r="Q21" i="11" s="1"/>
  <c r="U21" i="11"/>
  <c r="J21" i="12"/>
  <c r="Y21" i="11"/>
  <c r="AE8" i="11"/>
  <c r="AE23" i="11" s="1"/>
  <c r="T21" i="11"/>
  <c r="AB21" i="11"/>
  <c r="U21" i="12"/>
  <c r="AB21" i="12"/>
  <c r="AG8" i="11"/>
  <c r="AG21" i="11" s="1"/>
  <c r="Y21" i="12"/>
  <c r="E21" i="12"/>
  <c r="K21" i="11"/>
  <c r="AF8" i="12"/>
  <c r="AF21" i="12" s="1"/>
  <c r="V21" i="11"/>
  <c r="Q8" i="12"/>
  <c r="Q23" i="12" s="1"/>
  <c r="AF8" i="11"/>
  <c r="AF21" i="11" s="1"/>
  <c r="R8" i="11"/>
  <c r="R23" i="11" s="1"/>
  <c r="AG8" i="12"/>
  <c r="AG23" i="12" s="1"/>
  <c r="L21" i="11"/>
  <c r="D8" i="11"/>
  <c r="D21" i="11" s="1"/>
  <c r="AC9" i="11"/>
  <c r="W21" i="12"/>
  <c r="V23" i="12"/>
  <c r="V21" i="12"/>
  <c r="M21" i="12"/>
  <c r="N9" i="12"/>
  <c r="W21" i="11"/>
  <c r="AA21" i="12"/>
  <c r="N16" i="11"/>
  <c r="N8" i="11" s="1"/>
  <c r="N21" i="11" s="1"/>
  <c r="M21" i="11"/>
  <c r="AA23" i="11"/>
  <c r="S23" i="11"/>
  <c r="AC16" i="12"/>
  <c r="AC8" i="12" s="1"/>
  <c r="AC21" i="12" s="1"/>
  <c r="X23" i="12"/>
  <c r="H21" i="12"/>
  <c r="G21" i="12"/>
  <c r="D23" i="12"/>
  <c r="O23" i="12"/>
  <c r="O21" i="12"/>
  <c r="K23" i="12"/>
  <c r="K21" i="12"/>
  <c r="AC9" i="12"/>
  <c r="AD8" i="12"/>
  <c r="T23" i="12"/>
  <c r="T21" i="12"/>
  <c r="AC16" i="11"/>
  <c r="AC8" i="11" s="1"/>
  <c r="AC21" i="11" s="1"/>
  <c r="Z23" i="11"/>
  <c r="Z21" i="11"/>
  <c r="J23" i="11"/>
  <c r="I23" i="11" s="1"/>
  <c r="J21" i="11"/>
  <c r="P8" i="11"/>
  <c r="N9" i="11"/>
  <c r="F23" i="11"/>
  <c r="F21" i="11"/>
  <c r="O8" i="11"/>
  <c r="AD23" i="11"/>
  <c r="AD21" i="11"/>
  <c r="G23" i="11"/>
  <c r="G21" i="11"/>
  <c r="AE21" i="12" l="1"/>
  <c r="P21" i="12"/>
  <c r="R23" i="12"/>
  <c r="N23" i="12" s="1"/>
  <c r="I23" i="12"/>
  <c r="AG23" i="11"/>
  <c r="Q23" i="11"/>
  <c r="Q21" i="12"/>
  <c r="AE21" i="11"/>
  <c r="S23" i="12"/>
  <c r="AF23" i="11"/>
  <c r="R21" i="11"/>
  <c r="AF23" i="12"/>
  <c r="D23" i="11"/>
  <c r="AG21" i="12"/>
  <c r="X23" i="11"/>
  <c r="AD23" i="12"/>
  <c r="AD21" i="12"/>
  <c r="P21" i="11"/>
  <c r="P23" i="11"/>
  <c r="O23" i="11"/>
  <c r="O21" i="11"/>
  <c r="AC23" i="11" l="1"/>
  <c r="AC23" i="12"/>
  <c r="N23" i="11"/>
  <c r="W9" i="1" l="1"/>
  <c r="AB19" i="1"/>
  <c r="AA19" i="1"/>
  <c r="W16" i="1"/>
  <c r="W19" i="1"/>
  <c r="AF17" i="2"/>
  <c r="X18" i="2"/>
  <c r="X17" i="2"/>
  <c r="W8" i="1" l="1"/>
  <c r="V16" i="2"/>
  <c r="S18" i="2"/>
  <c r="S17" i="2"/>
  <c r="V19" i="1"/>
  <c r="X18" i="1"/>
  <c r="X17" i="1"/>
  <c r="S18" i="1"/>
  <c r="S17" i="1"/>
  <c r="M19" i="1"/>
  <c r="L19" i="1"/>
  <c r="I18" i="1"/>
  <c r="I17" i="1"/>
  <c r="D18" i="1"/>
  <c r="D17" i="1"/>
  <c r="D19" i="1"/>
  <c r="H16" i="1"/>
  <c r="V16" i="1" l="1"/>
  <c r="AG11" i="2" l="1"/>
  <c r="AG13" i="2"/>
  <c r="AG14" i="2"/>
  <c r="AG15" i="2"/>
  <c r="W16" i="2"/>
  <c r="AB16" i="2"/>
  <c r="AG19" i="2"/>
  <c r="AG20" i="2"/>
  <c r="AG22" i="2"/>
  <c r="AF11" i="2"/>
  <c r="AF12" i="2"/>
  <c r="AF13" i="2"/>
  <c r="AF15" i="2"/>
  <c r="AA16" i="2"/>
  <c r="AF16" i="2" s="1"/>
  <c r="AF19" i="2"/>
  <c r="AF20" i="2"/>
  <c r="AF22" i="2"/>
  <c r="AE11" i="2"/>
  <c r="AE12" i="2"/>
  <c r="AE15" i="2"/>
  <c r="AE19" i="2"/>
  <c r="AE20" i="2"/>
  <c r="AE22" i="2"/>
  <c r="AD11" i="2"/>
  <c r="AD9" i="2" s="1"/>
  <c r="AD15" i="2"/>
  <c r="AD19" i="2"/>
  <c r="AD22" i="2"/>
  <c r="AD20" i="2"/>
  <c r="AG18" i="2"/>
  <c r="AF18" i="2"/>
  <c r="AE18" i="2"/>
  <c r="AD18" i="2"/>
  <c r="AG17" i="2"/>
  <c r="AE17" i="2"/>
  <c r="AD17" i="2"/>
  <c r="M16" i="2"/>
  <c r="M9" i="2"/>
  <c r="L9" i="2"/>
  <c r="L16" i="2"/>
  <c r="K9" i="2"/>
  <c r="K16" i="2"/>
  <c r="J9" i="2"/>
  <c r="J16" i="2"/>
  <c r="H9" i="2"/>
  <c r="H16" i="2"/>
  <c r="G9" i="2"/>
  <c r="G16" i="2"/>
  <c r="F9" i="2"/>
  <c r="F16" i="2"/>
  <c r="E9" i="2"/>
  <c r="E16" i="2"/>
  <c r="I22" i="2"/>
  <c r="D22" i="2"/>
  <c r="I11" i="2"/>
  <c r="I15" i="2"/>
  <c r="I19" i="2"/>
  <c r="I20" i="2"/>
  <c r="D11" i="2"/>
  <c r="D15" i="2"/>
  <c r="D19" i="2"/>
  <c r="D20" i="2"/>
  <c r="R20" i="2"/>
  <c r="Q20" i="2"/>
  <c r="R14" i="2"/>
  <c r="R19" i="2"/>
  <c r="Q19" i="2"/>
  <c r="R18" i="2"/>
  <c r="Q18" i="2"/>
  <c r="R11" i="2"/>
  <c r="R13" i="2"/>
  <c r="R15" i="2"/>
  <c r="R22" i="2"/>
  <c r="Q11" i="2"/>
  <c r="Q12" i="2"/>
  <c r="Q13" i="2"/>
  <c r="Q15" i="2"/>
  <c r="Q22" i="2"/>
  <c r="P11" i="2"/>
  <c r="P12" i="2"/>
  <c r="P15" i="2"/>
  <c r="P19" i="2"/>
  <c r="P20" i="2"/>
  <c r="P22" i="2"/>
  <c r="O11" i="2"/>
  <c r="O9" i="2" s="1"/>
  <c r="O15" i="2"/>
  <c r="O19" i="2"/>
  <c r="O22" i="2"/>
  <c r="O20" i="2"/>
  <c r="P18" i="2"/>
  <c r="O18" i="2"/>
  <c r="R17" i="2"/>
  <c r="Q17" i="2"/>
  <c r="P17" i="2"/>
  <c r="O17" i="2"/>
  <c r="X19" i="2"/>
  <c r="S19" i="2"/>
  <c r="Z16" i="2"/>
  <c r="Y16" i="2"/>
  <c r="U16" i="2"/>
  <c r="T16" i="2"/>
  <c r="X15" i="2"/>
  <c r="S15" i="2"/>
  <c r="R22" i="1"/>
  <c r="Q22" i="1"/>
  <c r="P22" i="1"/>
  <c r="O22" i="1"/>
  <c r="I22" i="1"/>
  <c r="D22" i="1"/>
  <c r="R20" i="1"/>
  <c r="Q20" i="1"/>
  <c r="P20" i="1"/>
  <c r="O20" i="1"/>
  <c r="I20" i="1"/>
  <c r="D20" i="1"/>
  <c r="R19" i="1"/>
  <c r="Q19" i="1"/>
  <c r="P19" i="1"/>
  <c r="O19" i="1"/>
  <c r="I19" i="1"/>
  <c r="R18" i="1"/>
  <c r="Q18" i="1"/>
  <c r="P18" i="1"/>
  <c r="O18" i="1"/>
  <c r="R17" i="1"/>
  <c r="Q17" i="1"/>
  <c r="P17" i="1"/>
  <c r="O17" i="1"/>
  <c r="M16" i="1"/>
  <c r="R16" i="1" s="1"/>
  <c r="L16" i="1"/>
  <c r="K16" i="1"/>
  <c r="J16" i="1"/>
  <c r="G16" i="1"/>
  <c r="F16" i="1"/>
  <c r="E16" i="1"/>
  <c r="R15" i="1"/>
  <c r="Q15" i="1"/>
  <c r="P15" i="1"/>
  <c r="O15" i="1"/>
  <c r="I15" i="1"/>
  <c r="D15" i="1"/>
  <c r="R14" i="1"/>
  <c r="R13" i="1"/>
  <c r="Q13" i="1"/>
  <c r="Q12" i="1"/>
  <c r="P12" i="1"/>
  <c r="R11" i="1"/>
  <c r="Q11" i="1"/>
  <c r="P11" i="1"/>
  <c r="O11" i="1"/>
  <c r="I11" i="1"/>
  <c r="D11" i="1"/>
  <c r="M9" i="1"/>
  <c r="L9" i="1"/>
  <c r="K9" i="1"/>
  <c r="J9" i="1"/>
  <c r="J8" i="1" s="1"/>
  <c r="J21" i="1" s="1"/>
  <c r="H9" i="1"/>
  <c r="G9" i="1"/>
  <c r="F9" i="1"/>
  <c r="E9" i="1"/>
  <c r="AD18" i="1"/>
  <c r="AE18" i="1"/>
  <c r="AF18" i="1"/>
  <c r="AG18" i="1"/>
  <c r="AG17" i="1"/>
  <c r="AF17" i="1"/>
  <c r="AE17" i="1"/>
  <c r="AD17" i="1"/>
  <c r="AB16" i="1"/>
  <c r="AA16" i="1"/>
  <c r="AF16" i="1" s="1"/>
  <c r="Z16" i="1"/>
  <c r="Y16" i="1"/>
  <c r="U16" i="1"/>
  <c r="T16" i="1"/>
  <c r="S15" i="1"/>
  <c r="V9" i="1"/>
  <c r="V8" i="1" s="1"/>
  <c r="V21" i="1" s="1"/>
  <c r="AB9" i="2"/>
  <c r="AA9" i="2"/>
  <c r="Z9" i="2"/>
  <c r="Y9" i="2"/>
  <c r="W9" i="2"/>
  <c r="V9" i="2"/>
  <c r="V8" i="2" s="1"/>
  <c r="V23" i="2" s="1"/>
  <c r="U9" i="2"/>
  <c r="T9" i="2"/>
  <c r="X22" i="2"/>
  <c r="S22" i="2"/>
  <c r="X11" i="2"/>
  <c r="X20" i="2"/>
  <c r="S11" i="2"/>
  <c r="S20" i="2"/>
  <c r="AG22" i="1"/>
  <c r="AF22" i="1"/>
  <c r="AE22" i="1"/>
  <c r="AD22" i="1"/>
  <c r="AG20" i="1"/>
  <c r="AF20" i="1"/>
  <c r="AE20" i="1"/>
  <c r="AD20" i="1"/>
  <c r="AG19" i="1"/>
  <c r="AF19" i="1"/>
  <c r="AE19" i="1"/>
  <c r="AD19" i="1"/>
  <c r="AG15" i="1"/>
  <c r="AF15" i="1"/>
  <c r="AE15" i="1"/>
  <c r="AD15" i="1"/>
  <c r="AG14" i="1"/>
  <c r="AG13" i="1"/>
  <c r="AF13" i="1"/>
  <c r="AF12" i="1"/>
  <c r="AE12" i="1"/>
  <c r="AG11" i="1"/>
  <c r="AF11" i="1"/>
  <c r="AE11" i="1"/>
  <c r="AD11" i="1"/>
  <c r="AD9" i="1" s="1"/>
  <c r="X22" i="1"/>
  <c r="X20" i="1"/>
  <c r="X19" i="1"/>
  <c r="X15" i="1"/>
  <c r="X11" i="1"/>
  <c r="AB9" i="1"/>
  <c r="AA9" i="1"/>
  <c r="Z9" i="1"/>
  <c r="Y9" i="1"/>
  <c r="S22" i="1"/>
  <c r="S20" i="1"/>
  <c r="S19" i="1"/>
  <c r="S11" i="1"/>
  <c r="U9" i="1"/>
  <c r="T9" i="1"/>
  <c r="Q16" i="1" l="1"/>
  <c r="P16" i="1"/>
  <c r="T8" i="2"/>
  <c r="T23" i="2" s="1"/>
  <c r="O16" i="1"/>
  <c r="I16" i="2"/>
  <c r="I8" i="2" s="1"/>
  <c r="I21" i="2" s="1"/>
  <c r="N22" i="2"/>
  <c r="Z8" i="2"/>
  <c r="Z21" i="2" s="1"/>
  <c r="AD16" i="1"/>
  <c r="AD8" i="1" s="1"/>
  <c r="AD23" i="1" s="1"/>
  <c r="G8" i="1"/>
  <c r="G23" i="1" s="1"/>
  <c r="X16" i="2"/>
  <c r="X8" i="2" s="1"/>
  <c r="X21" i="2" s="1"/>
  <c r="Y8" i="2"/>
  <c r="Y21" i="2" s="1"/>
  <c r="V21" i="2"/>
  <c r="AC15" i="2"/>
  <c r="AA8" i="1"/>
  <c r="AA23" i="1" s="1"/>
  <c r="E8" i="1"/>
  <c r="E23" i="1" s="1"/>
  <c r="Q9" i="1"/>
  <c r="Q9" i="2"/>
  <c r="J8" i="2"/>
  <c r="J23" i="2" s="1"/>
  <c r="AC17" i="2"/>
  <c r="AC19" i="2"/>
  <c r="AE9" i="2"/>
  <c r="AF9" i="2"/>
  <c r="AF8" i="2" s="1"/>
  <c r="AF21" i="2" s="1"/>
  <c r="S9" i="1"/>
  <c r="AE9" i="1"/>
  <c r="AF9" i="1"/>
  <c r="AF8" i="1" s="1"/>
  <c r="AF21" i="1" s="1"/>
  <c r="AB8" i="2"/>
  <c r="AB23" i="2" s="1"/>
  <c r="F8" i="1"/>
  <c r="F23" i="1" s="1"/>
  <c r="I9" i="1"/>
  <c r="F8" i="2"/>
  <c r="F23" i="2" s="1"/>
  <c r="R16" i="2"/>
  <c r="AE16" i="1"/>
  <c r="AC18" i="1"/>
  <c r="AG9" i="1"/>
  <c r="P9" i="1"/>
  <c r="P8" i="1" s="1"/>
  <c r="E8" i="2"/>
  <c r="E21" i="2" s="1"/>
  <c r="G8" i="2"/>
  <c r="G23" i="2" s="1"/>
  <c r="AC22" i="2"/>
  <c r="AC20" i="2"/>
  <c r="AB8" i="1"/>
  <c r="AB23" i="1" s="1"/>
  <c r="X16" i="1"/>
  <c r="X8" i="1" s="1"/>
  <c r="X21" i="1" s="1"/>
  <c r="N11" i="1"/>
  <c r="N20" i="1"/>
  <c r="P16" i="2"/>
  <c r="U8" i="2"/>
  <c r="U23" i="2" s="1"/>
  <c r="K8" i="1"/>
  <c r="M8" i="1"/>
  <c r="M23" i="1" s="1"/>
  <c r="N18" i="1"/>
  <c r="N19" i="1"/>
  <c r="R9" i="2"/>
  <c r="I9" i="2"/>
  <c r="K8" i="2"/>
  <c r="K21" i="2" s="1"/>
  <c r="AC11" i="2"/>
  <c r="AC17" i="1"/>
  <c r="N17" i="1"/>
  <c r="Y8" i="1"/>
  <c r="Y23" i="1" s="1"/>
  <c r="Z8" i="1"/>
  <c r="Z23" i="1" s="1"/>
  <c r="AC19" i="1"/>
  <c r="J23" i="1"/>
  <c r="S16" i="1"/>
  <c r="S8" i="1" s="1"/>
  <c r="S21" i="1" s="1"/>
  <c r="N15" i="1"/>
  <c r="N22" i="1"/>
  <c r="N17" i="2"/>
  <c r="P9" i="2"/>
  <c r="D9" i="2"/>
  <c r="L8" i="2"/>
  <c r="L23" i="2" s="1"/>
  <c r="U8" i="1"/>
  <c r="U21" i="1" s="1"/>
  <c r="D9" i="1"/>
  <c r="I16" i="1"/>
  <c r="I8" i="1" s="1"/>
  <c r="I21" i="1" s="1"/>
  <c r="N11" i="2"/>
  <c r="Q16" i="2"/>
  <c r="AC18" i="2"/>
  <c r="AG9" i="2"/>
  <c r="AC15" i="1"/>
  <c r="S9" i="2"/>
  <c r="AC22" i="1"/>
  <c r="X9" i="2"/>
  <c r="AA8" i="2"/>
  <c r="AA23" i="2" s="1"/>
  <c r="AD16" i="2"/>
  <c r="AD8" i="2" s="1"/>
  <c r="N18" i="2"/>
  <c r="N19" i="2"/>
  <c r="AG16" i="2"/>
  <c r="AC11" i="1"/>
  <c r="T21" i="2"/>
  <c r="T8" i="1"/>
  <c r="T23" i="1" s="1"/>
  <c r="O9" i="1"/>
  <c r="L8" i="1"/>
  <c r="L21" i="1" s="1"/>
  <c r="N20" i="2"/>
  <c r="O16" i="2"/>
  <c r="N15" i="2"/>
  <c r="W8" i="2"/>
  <c r="W23" i="2" s="1"/>
  <c r="S16" i="2"/>
  <c r="S8" i="2" s="1"/>
  <c r="S21" i="2" s="1"/>
  <c r="AC20" i="1"/>
  <c r="M8" i="2"/>
  <c r="H8" i="2"/>
  <c r="D16" i="2"/>
  <c r="D8" i="2" s="1"/>
  <c r="D21" i="2" s="1"/>
  <c r="W23" i="1"/>
  <c r="W21" i="1"/>
  <c r="AG16" i="1"/>
  <c r="R9" i="1"/>
  <c r="R8" i="1" s="1"/>
  <c r="D16" i="1"/>
  <c r="D8" i="1" s="1"/>
  <c r="D21" i="1" s="1"/>
  <c r="H8" i="1"/>
  <c r="V23" i="1"/>
  <c r="X9" i="1"/>
  <c r="AE16" i="2"/>
  <c r="Z23" i="2" l="1"/>
  <c r="AB21" i="2"/>
  <c r="N16" i="1"/>
  <c r="N8" i="1" s="1"/>
  <c r="N21" i="1" s="1"/>
  <c r="Q8" i="1"/>
  <c r="Q21" i="1" s="1"/>
  <c r="O8" i="1"/>
  <c r="O21" i="1" s="1"/>
  <c r="M21" i="1"/>
  <c r="L21" i="2"/>
  <c r="N9" i="2"/>
  <c r="E23" i="2"/>
  <c r="AF23" i="1"/>
  <c r="F21" i="1"/>
  <c r="L23" i="1"/>
  <c r="AC16" i="1"/>
  <c r="AC8" i="1" s="1"/>
  <c r="AC21" i="1" s="1"/>
  <c r="U23" i="1"/>
  <c r="S23" i="1" s="1"/>
  <c r="AE8" i="2"/>
  <c r="AE23" i="2" s="1"/>
  <c r="G21" i="1"/>
  <c r="J21" i="2"/>
  <c r="Q8" i="2"/>
  <c r="Q21" i="2" s="1"/>
  <c r="Y23" i="2"/>
  <c r="E21" i="1"/>
  <c r="P8" i="2"/>
  <c r="P21" i="2" s="1"/>
  <c r="Y21" i="1"/>
  <c r="U21" i="2"/>
  <c r="AC9" i="2"/>
  <c r="AD21" i="1"/>
  <c r="R8" i="2"/>
  <c r="AA21" i="1"/>
  <c r="G21" i="2"/>
  <c r="AG8" i="2"/>
  <c r="AG21" i="2" s="1"/>
  <c r="AB21" i="1"/>
  <c r="K23" i="2"/>
  <c r="AE8" i="1"/>
  <c r="F21" i="2"/>
  <c r="AF23" i="2"/>
  <c r="AC9" i="1"/>
  <c r="N16" i="2"/>
  <c r="N8" i="2" s="1"/>
  <c r="N21" i="2" s="1"/>
  <c r="Z21" i="1"/>
  <c r="K23" i="1"/>
  <c r="K21" i="1"/>
  <c r="T21" i="1"/>
  <c r="S23" i="2"/>
  <c r="AA21" i="2"/>
  <c r="AC16" i="2"/>
  <c r="AC8" i="2" s="1"/>
  <c r="AC21" i="2" s="1"/>
  <c r="W21" i="2"/>
  <c r="O8" i="2"/>
  <c r="N9" i="1"/>
  <c r="X23" i="1"/>
  <c r="M23" i="2"/>
  <c r="M21" i="2"/>
  <c r="H23" i="2"/>
  <c r="H21" i="2"/>
  <c r="AG8" i="1"/>
  <c r="R21" i="1"/>
  <c r="R23" i="1"/>
  <c r="H21" i="1"/>
  <c r="H23" i="1"/>
  <c r="D23" i="1" s="1"/>
  <c r="P21" i="1"/>
  <c r="P23" i="1"/>
  <c r="AD23" i="2"/>
  <c r="AD21" i="2"/>
  <c r="X23" i="2" l="1"/>
  <c r="O23" i="1"/>
  <c r="P23" i="2"/>
  <c r="Q23" i="1"/>
  <c r="AG23" i="2"/>
  <c r="AC23" i="2" s="1"/>
  <c r="AE21" i="2"/>
  <c r="D23" i="2"/>
  <c r="I23" i="1"/>
  <c r="Q23" i="2"/>
  <c r="R21" i="2"/>
  <c r="R23" i="2"/>
  <c r="I23" i="2"/>
  <c r="AE21" i="1"/>
  <c r="AE23" i="1"/>
  <c r="O23" i="2"/>
  <c r="O21" i="2"/>
  <c r="AG23" i="1"/>
  <c r="AG21" i="1"/>
  <c r="N23" i="1" l="1"/>
  <c r="N23" i="2"/>
  <c r="AC23" i="1"/>
  <c r="X134" i="13"/>
  <c r="O134" i="13"/>
  <c r="P134" i="13" s="1"/>
  <c r="M134" i="13"/>
  <c r="N134" i="13" s="1"/>
</calcChain>
</file>

<file path=xl/sharedStrings.xml><?xml version="1.0" encoding="utf-8"?>
<sst xmlns="http://schemas.openxmlformats.org/spreadsheetml/2006/main" count="2030" uniqueCount="277">
  <si>
    <t>№ п/п</t>
  </si>
  <si>
    <t>Показатели</t>
  </si>
  <si>
    <t>Ед. изм.</t>
  </si>
  <si>
    <t>Всего</t>
  </si>
  <si>
    <t>ВН</t>
  </si>
  <si>
    <t>СН1</t>
  </si>
  <si>
    <t>СН2</t>
  </si>
  <si>
    <t>НН</t>
  </si>
  <si>
    <t>1</t>
  </si>
  <si>
    <t>2</t>
  </si>
  <si>
    <t>3</t>
  </si>
  <si>
    <t>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</si>
  <si>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</si>
  <si>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</si>
  <si>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</si>
  <si>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</si>
  <si>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</si>
  <si>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</si>
  <si>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</si>
  <si>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</si>
  <si>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</si>
  <si>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</si>
  <si>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</si>
  <si>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</si>
  <si>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</si>
  <si>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</si>
  <si>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</si>
  <si>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Поступление эл.энергии в сеть , ВСЕГО </t>
  </si>
  <si>
    <t>млн.кВт.ч</t>
  </si>
  <si>
    <t>1.1</t>
  </si>
  <si>
    <t xml:space="preserve">    в том числе из сети</t>
  </si>
  <si>
    <t>1.1.1</t>
  </si>
  <si>
    <t>ЕНЭС</t>
  </si>
  <si>
    <t>1.1.2</t>
  </si>
  <si>
    <t>1.1.3</t>
  </si>
  <si>
    <t>1.1.4</t>
  </si>
  <si>
    <t>1.2</t>
  </si>
  <si>
    <t>1.3</t>
  </si>
  <si>
    <t>от других поставщиков (в т.ч. с оптового рынка)</t>
  </si>
  <si>
    <t>1.4</t>
  </si>
  <si>
    <t xml:space="preserve">Потери электроэнергии в сети </t>
  </si>
  <si>
    <t>2.1</t>
  </si>
  <si>
    <t>то же в % (п.2/п.1)</t>
  </si>
  <si>
    <t>%</t>
  </si>
  <si>
    <t>Расход электроэнергии на произв и хознужды</t>
  </si>
  <si>
    <t>Полезный отпуск из сети потребителям услуг</t>
  </si>
  <si>
    <t xml:space="preserve">Поступление мощности в сеть , ВСЕГО </t>
  </si>
  <si>
    <t>МВт</t>
  </si>
  <si>
    <t xml:space="preserve">Потери в сети </t>
  </si>
  <si>
    <t>то же в %</t>
  </si>
  <si>
    <t>Мощность на производственные и хозяйственные нужды</t>
  </si>
  <si>
    <t>Полезный отпуск заявленной мощности потребителей услуг</t>
  </si>
  <si>
    <t>Таблица П.1.4</t>
  </si>
  <si>
    <t>Таблица П.1.5</t>
  </si>
  <si>
    <t>Приложение 2</t>
  </si>
  <si>
    <t>Приложение 1</t>
  </si>
  <si>
    <t>из смежной сети, всего ОАО ДРСК</t>
  </si>
  <si>
    <t>от электростанций ПЭ</t>
  </si>
  <si>
    <t>из смежной сети, всего</t>
  </si>
  <si>
    <t>1.3.1</t>
  </si>
  <si>
    <t>1.3.2</t>
  </si>
  <si>
    <t>от ПАО "ФСК ЕЭС"</t>
  </si>
  <si>
    <t>от АО "ДРСК"</t>
  </si>
  <si>
    <t>поступление эл.энергии от других ТСО (ОАО "РЖД", ОАО "Оборонэнерго")</t>
  </si>
  <si>
    <t>Таблица № П1.30</t>
  </si>
  <si>
    <t>№</t>
  </si>
  <si>
    <t>Наименование показателя</t>
  </si>
  <si>
    <t>Отпуск ЭЭ, тыс. кВт·ч</t>
  </si>
  <si>
    <t>Заявленная мощность, МВт</t>
  </si>
  <si>
    <t>Присоединенная мощность, МВА</t>
  </si>
  <si>
    <t>Товарная продукция, тыс. руб.</t>
  </si>
  <si>
    <t>Поступление электроэнергии в сеть - всего</t>
  </si>
  <si>
    <t>в т.ч. из</t>
  </si>
  <si>
    <t xml:space="preserve">не сетевых организаций </t>
  </si>
  <si>
    <t>сетевых организаций</t>
  </si>
  <si>
    <t>1.2.1</t>
  </si>
  <si>
    <t>ОАО "Оборонэнерго"</t>
  </si>
  <si>
    <t>1.2.2</t>
  </si>
  <si>
    <t>ОАО "РЖД"</t>
  </si>
  <si>
    <t>1.2.3</t>
  </si>
  <si>
    <t>ОАО "ДРСК"</t>
  </si>
  <si>
    <t>Потери электроэнергии - всего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</si>
  <si>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</si>
  <si>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</si>
  <si>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</si>
  <si>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</si>
  <si>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3.2.</t>
  </si>
  <si>
    <t>сетевым организациям</t>
  </si>
  <si>
    <t>3.2.1.</t>
  </si>
  <si>
    <t>Поступление электроэнергии в ЕНЭС</t>
  </si>
  <si>
    <t>4.1</t>
  </si>
  <si>
    <t>не сетевых организаций</t>
  </si>
  <si>
    <t>4.2</t>
  </si>
  <si>
    <t>4.2.1</t>
  </si>
  <si>
    <t>сетевой организации 1</t>
  </si>
  <si>
    <t>4.2.2</t>
  </si>
  <si>
    <t>сетевой организации 2</t>
  </si>
  <si>
    <t>…</t>
  </si>
  <si>
    <t>5</t>
  </si>
  <si>
    <t>Потери электроэнергии</t>
  </si>
  <si>
    <t>6</t>
  </si>
  <si>
    <t>Отпуск (передача) электроэнергии</t>
  </si>
  <si>
    <t>6.1</t>
  </si>
  <si>
    <t>6.2</t>
  </si>
  <si>
    <t>6.2.1</t>
  </si>
  <si>
    <t>6.2.1.1</t>
  </si>
  <si>
    <t>также в сальдированном выражении (п. 6.2.1 - п. 4.2.1)</t>
  </si>
  <si>
    <t>6.2.2</t>
  </si>
  <si>
    <t>6.2.2.1</t>
  </si>
  <si>
    <t>также в сальдированном выражении (п. 6.2.2 - п. 4.2.2)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</si>
  <si>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</si>
  <si>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</si>
  <si>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</si>
  <si>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</si>
  <si>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</si>
  <si>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</si>
  <si>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</si>
  <si>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</si>
  <si>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</si>
  <si>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</si>
  <si>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</si>
  <si>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12.1</t>
  </si>
  <si>
    <t>12.2</t>
  </si>
  <si>
    <t>12.2.1</t>
  </si>
  <si>
    <t>12.2.2</t>
  </si>
  <si>
    <t>13</t>
  </si>
  <si>
    <t>14</t>
  </si>
  <si>
    <t>14.1</t>
  </si>
  <si>
    <t>14.2</t>
  </si>
  <si>
    <t>14.2.1</t>
  </si>
  <si>
    <t>14.2.2</t>
  </si>
  <si>
    <t>15</t>
  </si>
  <si>
    <t>Трансформировано из 110 кВ в:</t>
  </si>
  <si>
    <t>16</t>
  </si>
  <si>
    <t>17</t>
  </si>
  <si>
    <t>18</t>
  </si>
  <si>
    <t>Поступление электроэнергии в сеть СН1</t>
  </si>
  <si>
    <t>19.1</t>
  </si>
  <si>
    <t>19.2</t>
  </si>
  <si>
    <t>в т.ч из</t>
  </si>
  <si>
    <t>19.2.1</t>
  </si>
  <si>
    <t>19.2.2</t>
  </si>
  <si>
    <t>21.1</t>
  </si>
  <si>
    <t>21.2</t>
  </si>
  <si>
    <t xml:space="preserve">сетевым организациям </t>
  </si>
  <si>
    <t>21.2.1</t>
  </si>
  <si>
    <t>21.2.2</t>
  </si>
  <si>
    <t>Трансформировано из 35 кВ в:</t>
  </si>
  <si>
    <t>Поступление электроэнергии в сеть СН2</t>
  </si>
  <si>
    <t>25.1</t>
  </si>
  <si>
    <t>25.2</t>
  </si>
  <si>
    <t>25.2.1</t>
  </si>
  <si>
    <t>25.2.2</t>
  </si>
  <si>
    <t>25.2.3</t>
  </si>
  <si>
    <t>27.1</t>
  </si>
  <si>
    <t>27.2</t>
  </si>
  <si>
    <t>27.2.1</t>
  </si>
  <si>
    <t>27.2.2</t>
  </si>
  <si>
    <t>Трансформировано из 10-6 кВ в:</t>
  </si>
  <si>
    <t>Поступление электроэнергии в сеть НН</t>
  </si>
  <si>
    <t>30.1</t>
  </si>
  <si>
    <t>30.2</t>
  </si>
  <si>
    <t>30.2.1</t>
  </si>
  <si>
    <t>30.2.3</t>
  </si>
  <si>
    <t>3.2.1.1</t>
  </si>
  <si>
    <t>3.2.2.1</t>
  </si>
  <si>
    <t>I полугодие 2016 факт</t>
  </si>
  <si>
    <t>II полугодие 2016 факт</t>
  </si>
  <si>
    <t>2016 факт</t>
  </si>
  <si>
    <t>I полугодие 2018 план</t>
  </si>
  <si>
    <t>II полугодие 2018 план</t>
  </si>
  <si>
    <t>2018 план</t>
  </si>
  <si>
    <t>Отпуск (передача) электроэнергии территориальной сетевой организацией</t>
  </si>
  <si>
    <t>ОАО "ФСК ЕЭС"</t>
  </si>
  <si>
    <t>1.2.4</t>
  </si>
  <si>
    <t>1.2.5</t>
  </si>
  <si>
    <t>ООО "АЭСК"</t>
  </si>
  <si>
    <t>1.2.6</t>
  </si>
  <si>
    <t>ООО "Промышленные энергосети Приморского края"</t>
  </si>
  <si>
    <t>также в сальдированном выражении (п. 3.2.1 - п. 1.2.1)</t>
  </si>
  <si>
    <t>3.2.2.</t>
  </si>
  <si>
    <t xml:space="preserve">РЖД </t>
  </si>
  <si>
    <t>также в сальдированном выражении (п. 3.2.2 - п. 1.2.2)</t>
  </si>
  <si>
    <t>3.2.3.</t>
  </si>
  <si>
    <t>3.2.3.1</t>
  </si>
  <si>
    <t>также в сальдированном выражении (п. 3.2.3 - п. 1.2.3)</t>
  </si>
  <si>
    <t>3.2.4.</t>
  </si>
  <si>
    <t>3.2.4.1</t>
  </si>
  <si>
    <t>также в сальдированном выражении (п. 3.2.4 - п. 1.2.5)</t>
  </si>
  <si>
    <t>Поступление электроэнергии в сеть ВН 110 кВ и 220 кВ</t>
  </si>
  <si>
    <t>14.2.1.1</t>
  </si>
  <si>
    <t>также в сальдированном выражении (п. 14.2.1 - п. 12.2.1)</t>
  </si>
  <si>
    <t>14.2.2.3</t>
  </si>
  <si>
    <t>также в сальдированном выражении (п. 14.2.2 - п. 12.2.2)</t>
  </si>
  <si>
    <t>21.2.1.1</t>
  </si>
  <si>
    <t>также в сальдированном выражении (п. 21.2.1 - п. 19.2.1)</t>
  </si>
  <si>
    <t>21.2.2.2</t>
  </si>
  <si>
    <t>также в сальдированном выражении (п. 21.2.2 - п. 19.2.2)</t>
  </si>
  <si>
    <t>25.2.4</t>
  </si>
  <si>
    <t>25.2.5</t>
  </si>
  <si>
    <t>27.2.1.1</t>
  </si>
  <si>
    <t>также в сальдированном выражении (п. 27.2.1 - п. 25.2.1)</t>
  </si>
  <si>
    <t>27.2.2.1</t>
  </si>
  <si>
    <t>также в сальдированном выражении (п. 27.2.2 - п.25.2.2)</t>
  </si>
  <si>
    <t>27.2.3</t>
  </si>
  <si>
    <t>27.2.3.1</t>
  </si>
  <si>
    <t>также в сальдированном выражении (п. 27.2.3 - п.25.2.3)</t>
  </si>
  <si>
    <t>27.2.4</t>
  </si>
  <si>
    <t>27.2.4.1</t>
  </si>
  <si>
    <t>30.2.2</t>
  </si>
  <si>
    <t>30.2.4</t>
  </si>
  <si>
    <t>32.1</t>
  </si>
  <si>
    <t>32.2</t>
  </si>
  <si>
    <t>32.2.1</t>
  </si>
  <si>
    <t>32.2.1.1</t>
  </si>
  <si>
    <t>также в сальдированном выражении (п. 32.2.1 - п. 30.2.1)</t>
  </si>
  <si>
    <t>32.2.2</t>
  </si>
  <si>
    <t>32.2.2.1</t>
  </si>
  <si>
    <t>также в сальдированном выражении (п. 32.2.2 - п. 30.2.2)</t>
  </si>
  <si>
    <t>32.2.3</t>
  </si>
  <si>
    <t>32.2.3.1</t>
  </si>
  <si>
    <t>также в сальдированном выражении (п. 32.2.3 - п. 30.2.3)</t>
  </si>
  <si>
    <t>32.2.4</t>
  </si>
  <si>
    <t>32.2.4.1</t>
  </si>
  <si>
    <t>также в сальдированном выражении (п. 32.2.4 - п. 30.2.4)</t>
  </si>
  <si>
    <t>Директор МУП "Уссурийск-электросеть"</t>
  </si>
  <si>
    <t>Баланс электрической мощности по сетям ВН, СН1, СН2, НН     МУП "Уссурийск-электросеть"  на 2018 год</t>
  </si>
  <si>
    <t>Баланс электрической энергии по сетям ВН, СН1, СН2, и НН           МУП "Уссурийск-электросеть"  на 2018 год</t>
  </si>
  <si>
    <t>Директор филиала АО "ДРСК" "ПЭС"</t>
  </si>
  <si>
    <t xml:space="preserve">Начальник управления взаимодействия с ТСО и </t>
  </si>
  <si>
    <t>организации коммерческого учета на РРЭ ПАО "ДЭК"</t>
  </si>
  <si>
    <t>Согласовано</t>
  </si>
  <si>
    <t>/Морозов М.П./</t>
  </si>
  <si>
    <t>/В.Н. Рощин/</t>
  </si>
  <si>
    <t>/С.И. Чутенко/</t>
  </si>
  <si>
    <t>/В.И. Можара/</t>
  </si>
  <si>
    <t xml:space="preserve">Директор СП ПЦЭС </t>
  </si>
  <si>
    <t>исп. Пуховая О.А.</t>
  </si>
  <si>
    <t>тел. 8 4234 32-08-38</t>
  </si>
  <si>
    <t>МУП "Уссурийск-электросеть"  на 2020 год</t>
  </si>
  <si>
    <t>1-е полугодие 2020</t>
  </si>
  <si>
    <t>2-е полугодие 2020</t>
  </si>
  <si>
    <t>2020 год</t>
  </si>
  <si>
    <t>3.2.5.1</t>
  </si>
  <si>
    <t>3.2.5.</t>
  </si>
  <si>
    <t>ООО "Дальневосточные электрические сети"</t>
  </si>
  <si>
    <t>1.2.7</t>
  </si>
  <si>
    <t>25.2.6</t>
  </si>
  <si>
    <t>25.2.7</t>
  </si>
  <si>
    <t>27.2.5</t>
  </si>
  <si>
    <t>27.2.5.1</t>
  </si>
  <si>
    <t>30.2.5</t>
  </si>
  <si>
    <t>32.2.5</t>
  </si>
  <si>
    <t>32.2.5.1</t>
  </si>
  <si>
    <t>также в сальдированном выражении (п. 32.2.5 - п. 30.2.5)</t>
  </si>
  <si>
    <t>также в сальдированном выражении (п. 27.2.4 - п. 25.2.4)</t>
  </si>
  <si>
    <t>также в сальдированном выражении (п. 27.2.5 - п. 25.2.5)</t>
  </si>
  <si>
    <t>2021 план</t>
  </si>
  <si>
    <t>Начальник Управления взаимодействия с ТСО и организации коммерческого учета на РРЭ ПАО «ДЭК»</t>
  </si>
  <si>
    <t>/А.С. Манакова/</t>
  </si>
  <si>
    <t>поступление эл.энергии от других ТСО (ОАО "РЖД", ОАО "Оборонэнерго", "АЭСК", "ПЭС ПК", ООО "ДЭС")</t>
  </si>
  <si>
    <t>МУП "Уссурийск-электросеть"  на 2022 год</t>
  </si>
  <si>
    <t>1-е полугодие 2022</t>
  </si>
  <si>
    <t>2-е полугодие 2022</t>
  </si>
  <si>
    <t>2022 год</t>
  </si>
  <si>
    <t>2020 факт</t>
  </si>
  <si>
    <t>2022 план</t>
  </si>
  <si>
    <t>Баланс электрической энергии по сетям ВН, СН1, СН2, и НН                                  МУП "Уссурийск-электросеть"  на 2022 год</t>
  </si>
  <si>
    <t>I полугодие 2020 факт</t>
  </si>
  <si>
    <t>II полугодие 2020 факт</t>
  </si>
  <si>
    <t>I полугодие 2022 план</t>
  </si>
  <si>
    <t>II полугодие 2022 план</t>
  </si>
  <si>
    <t>Баланс электрической мощности по сетям ВН, СН1, СН2, НН                                  МУП "Уссурийск-электросеть"  на 2022 год</t>
  </si>
  <si>
    <t>/А.Н. Гончаров/</t>
  </si>
  <si>
    <t>/Е.М. Мухин/</t>
  </si>
  <si>
    <t>Первый заместитель операционного директора ПАО «ДЭК»</t>
  </si>
  <si>
    <t>В.В. Манаков/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</si>
</sst>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_р_._-;\-* #,##0.00_р_._-;_-* &quot;-&quot;??_р_._-;_-@_-"/>
    <numFmt numFmtId="165" formatCode="_-* #,##0.00\ _р_._-;\-* #,##0.00\ _р_._-;_-* &quot;-&quot;??\ _р_._-;_-@_-"/>
    <numFmt numFmtId="166" formatCode="&quot;$&quot;#,##0_);[Red]\(&quot;$&quot;#,##0\)"/>
    <numFmt numFmtId="167" formatCode="_-* #,##0.00[$€-1]_-;\-* #,##0.00[$€-1]_-;_-* &quot;-&quot;??[$€-1]_-"/>
    <numFmt numFmtId="168" formatCode="#,##0.000"/>
    <numFmt numFmtId="169" formatCode="#,##0.000000"/>
    <numFmt numFmtId="170" formatCode="#,##0.0000000"/>
    <numFmt numFmtId="171" formatCode="_-* #,##0.000_р_._-;\-* #,##0.000_р_._-;_-* &quot;-&quot;??_р_._-;_-@_-"/>
    <numFmt numFmtId="172" formatCode="_-* #,##0_р_._-;\-* #,##0_р_._-;_-* &quot;-&quot;??_р_._-;_-@_-"/>
    <numFmt numFmtId="173" formatCode="_-* #,##0.0000_р_._-;\-* #,##0.0000_р_._-;_-* &quot;-&quot;??_р_._-;_-@_-"/>
    <numFmt numFmtId="174" formatCode="_-* #,##0_р_._-;\-* #,##0_р_._-;_-* &quot;-&quot;???_р_._-;_-@_-"/>
    <numFmt numFmtId="175" formatCode="0.000"/>
    <numFmt numFmtId="176" formatCode="_-* #,##0.00000_р_._-;\-* #,##0.00000_р_._-;_-* &quot;-&quot;??_р_._-;_-@_-"/>
    <numFmt numFmtId="177" formatCode="#,##0.000_ ;\-#,##0.000\ "/>
    <numFmt numFmtId="178" formatCode="#,##0.0000"/>
    <numFmt numFmtId="179" formatCode="_-* #,##0.000\ _₽_-;\-* #,##0.000\ _₽_-;_-* &quot;-&quot;???\ _₽_-;_-@_-"/>
    <numFmt numFmtId="180" formatCode="_-* #,##0.000000_р_._-;\-* #,##0.000000_р_._-;_-* &quot;-&quot;??_р_._-;_-@_-"/>
    <numFmt numFmtId="181" formatCode="_(* #,##0.000_);_(* \(#,##0.000\);_(* &quot;-&quot;??_);_(@_)"/>
    <numFmt numFmtId="182" formatCode="_-* #,##0.00\ _S_I_T_-;\-* #,##0.00\ _S_I_T_-;_-* &quot;-&quot;??\ _S_I_T_-;_-@_-"/>
    <numFmt numFmtId="183" formatCode="_-* #,##0.00_-;\-* #,##0.00_-;_-* &quot;-&quot;??_-;_-@_-"/>
    <numFmt numFmtId="184" formatCode="0.0000000"/>
    <numFmt numFmtId="185" formatCode="_(* #,##0.00_);_(* \(#,##0.00\);_(* &quot;-&quot;??_);_(@_)"/>
    <numFmt numFmtId="186" formatCode="0.000000"/>
    <numFmt numFmtId="187" formatCode="_-* #,##0.000000\ _₽_-;\-* #,##0.000000\ _₽_-;_-* &quot;-&quot;??????\ _₽_-;_-@_-"/>
    <numFmt numFmtId="188" formatCode="#,##0.00000_ ;\-#,##0.00000\ "/>
    <numFmt numFmtId="189" formatCode="_-* #,##0.000\ _₽_-;\-* #,##0.000\ _₽_-;_-* &quot;-&quot;??????\ _₽_-;_-@_-"/>
    <numFmt numFmtId="190" formatCode="#,##0.000000_ ;\-#,##0.000000\ "/>
    <numFmt numFmtId="191" formatCode="0.0%"/>
  </numFmts>
  <fonts count="103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color indexed="23"/>
      <name val="Tahoma"/>
      <family val="2"/>
      <charset val="204"/>
    </font>
    <font>
      <sz val="10"/>
      <name val="Helv"/>
      <charset val="204"/>
    </font>
    <font>
      <sz val="11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sz val="12"/>
      <name val="Arial Cyr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 Cyr"/>
      <charset val="204"/>
    </font>
    <font>
      <b/>
      <i/>
      <sz val="16"/>
      <name val="Times New Roman CYR"/>
      <charset val="204"/>
    </font>
    <font>
      <sz val="20"/>
      <name val="Times New Roman"/>
      <family val="1"/>
      <charset val="204"/>
    </font>
    <font>
      <b/>
      <sz val="11"/>
      <name val="Tahoma"/>
      <family val="2"/>
      <charset val="204"/>
    </font>
    <font>
      <sz val="16"/>
      <name val="Times New Roman Cyr"/>
      <charset val="204"/>
    </font>
    <font>
      <sz val="16"/>
      <color rgb="FF0070C0"/>
      <name val="Times New Roman"/>
      <family val="1"/>
      <charset val="204"/>
    </font>
    <font>
      <b/>
      <sz val="14"/>
      <name val="Arial Cyr"/>
      <charset val="204"/>
    </font>
    <font>
      <b/>
      <sz val="2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24"/>
      <name val="Times New Roman"/>
      <family val="1"/>
      <charset val="204"/>
    </font>
    <font>
      <sz val="24"/>
      <color rgb="FF0070C0"/>
      <name val="Times New Roman"/>
      <family val="1"/>
      <charset val="204"/>
    </font>
    <font>
      <b/>
      <sz val="24"/>
      <name val="Arial Cyr"/>
      <charset val="204"/>
    </font>
    <font>
      <sz val="22"/>
      <name val="Times New Roman"/>
      <family val="1"/>
      <charset val="204"/>
    </font>
    <font>
      <sz val="22"/>
      <color rgb="FF0070C0"/>
      <name val="Times New Roman"/>
      <family val="1"/>
      <charset val="204"/>
    </font>
    <font>
      <b/>
      <sz val="22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2"/>
      <color indexed="60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sz val="12"/>
      <color indexed="20"/>
      <name val="Times New Roman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52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2"/>
      <color indexed="17"/>
      <name val="Times New Roman"/>
      <family val="2"/>
      <charset val="204"/>
    </font>
    <font>
      <sz val="24"/>
      <name val="Arial Cyr"/>
      <charset val="204"/>
    </font>
    <font>
      <sz val="9"/>
      <color rgb="FFFF0000"/>
      <name val="Tahoma"/>
      <family val="2"/>
      <charset val="204"/>
    </font>
    <font>
      <sz val="12"/>
      <name val="Times New Roman CYR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20"/>
      <name val="Arial Cyr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20"/>
      <name val="Tahoma"/>
      <family val="2"/>
      <charset val="204"/>
    </font>
    <font>
      <sz val="2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12">
    <xf numFmtId="0" fontId="0" fillId="0" borderId="0"/>
    <xf numFmtId="0" fontId="3" fillId="0" borderId="0"/>
    <xf numFmtId="167" fontId="3" fillId="0" borderId="0"/>
    <xf numFmtId="0" fontId="17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8" fillId="0" borderId="1" applyNumberFormat="0" applyAlignment="0">
      <protection locked="0"/>
    </xf>
    <xf numFmtId="166" fontId="4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3" borderId="1" applyNumberFormat="0" applyAlignment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8" fillId="4" borderId="2" applyNumberFormat="0">
      <alignment horizontal="center" vertical="center"/>
    </xf>
    <xf numFmtId="0" fontId="9" fillId="2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1" fillId="5" borderId="4" applyBorder="0">
      <alignment horizontal="right"/>
    </xf>
    <xf numFmtId="49" fontId="1" fillId="0" borderId="0" applyBorder="0">
      <alignment vertical="top"/>
    </xf>
    <xf numFmtId="0" fontId="14" fillId="0" borderId="0"/>
    <xf numFmtId="0" fontId="20" fillId="6" borderId="0" applyNumberFormat="0" applyBorder="0" applyAlignment="0">
      <alignment horizontal="left" vertical="center"/>
    </xf>
    <xf numFmtId="0" fontId="2" fillId="0" borderId="0"/>
    <xf numFmtId="0" fontId="2" fillId="0" borderId="0"/>
    <xf numFmtId="0" fontId="2" fillId="0" borderId="0"/>
    <xf numFmtId="49" fontId="1" fillId="6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" fillId="7" borderId="0" applyBorder="0">
      <alignment horizontal="right"/>
    </xf>
    <xf numFmtId="4" fontId="1" fillId="7" borderId="5" applyBorder="0">
      <alignment horizontal="right"/>
    </xf>
    <xf numFmtId="9" fontId="36" fillId="0" borderId="0" applyFont="0" applyFill="0" applyBorder="0" applyAlignment="0" applyProtection="0"/>
    <xf numFmtId="0" fontId="2" fillId="0" borderId="0"/>
    <xf numFmtId="0" fontId="51" fillId="0" borderId="0"/>
    <xf numFmtId="164" fontId="5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11" borderId="0" applyNumberFormat="0" applyBorder="0" applyAlignment="0" applyProtection="0"/>
    <xf numFmtId="0" fontId="52" fillId="11" borderId="0" applyNumberFormat="0" applyBorder="0" applyAlignment="0" applyProtection="0"/>
    <xf numFmtId="0" fontId="59" fillId="12" borderId="0" applyNumberFormat="0" applyBorder="0" applyAlignment="0" applyProtection="0"/>
    <xf numFmtId="0" fontId="52" fillId="12" borderId="0" applyNumberFormat="0" applyBorder="0" applyAlignment="0" applyProtection="0"/>
    <xf numFmtId="0" fontId="59" fillId="13" borderId="0" applyNumberFormat="0" applyBorder="0" applyAlignment="0" applyProtection="0"/>
    <xf numFmtId="0" fontId="52" fillId="13" borderId="0" applyNumberFormat="0" applyBorder="0" applyAlignment="0" applyProtection="0"/>
    <xf numFmtId="0" fontId="59" fillId="14" borderId="0" applyNumberFormat="0" applyBorder="0" applyAlignment="0" applyProtection="0"/>
    <xf numFmtId="0" fontId="52" fillId="14" borderId="0" applyNumberFormat="0" applyBorder="0" applyAlignment="0" applyProtection="0"/>
    <xf numFmtId="0" fontId="59" fillId="15" borderId="0" applyNumberFormat="0" applyBorder="0" applyAlignment="0" applyProtection="0"/>
    <xf numFmtId="0" fontId="52" fillId="15" borderId="0" applyNumberFormat="0" applyBorder="0" applyAlignment="0" applyProtection="0"/>
    <xf numFmtId="0" fontId="59" fillId="2" borderId="0" applyNumberFormat="0" applyBorder="0" applyAlignment="0" applyProtection="0"/>
    <xf numFmtId="0" fontId="52" fillId="2" borderId="0" applyNumberFormat="0" applyBorder="0" applyAlignment="0" applyProtection="0"/>
    <xf numFmtId="0" fontId="59" fillId="16" borderId="0" applyNumberFormat="0" applyBorder="0" applyAlignment="0" applyProtection="0"/>
    <xf numFmtId="0" fontId="52" fillId="16" borderId="0" applyNumberFormat="0" applyBorder="0" applyAlignment="0" applyProtection="0"/>
    <xf numFmtId="0" fontId="59" fillId="17" borderId="0" applyNumberFormat="0" applyBorder="0" applyAlignment="0" applyProtection="0"/>
    <xf numFmtId="0" fontId="52" fillId="17" borderId="0" applyNumberFormat="0" applyBorder="0" applyAlignment="0" applyProtection="0"/>
    <xf numFmtId="0" fontId="59" fillId="18" borderId="0" applyNumberFormat="0" applyBorder="0" applyAlignment="0" applyProtection="0"/>
    <xf numFmtId="0" fontId="52" fillId="18" borderId="0" applyNumberFormat="0" applyBorder="0" applyAlignment="0" applyProtection="0"/>
    <xf numFmtId="0" fontId="59" fillId="14" borderId="0" applyNumberFormat="0" applyBorder="0" applyAlignment="0" applyProtection="0"/>
    <xf numFmtId="0" fontId="52" fillId="14" borderId="0" applyNumberFormat="0" applyBorder="0" applyAlignment="0" applyProtection="0"/>
    <xf numFmtId="0" fontId="59" fillId="16" borderId="0" applyNumberFormat="0" applyBorder="0" applyAlignment="0" applyProtection="0"/>
    <xf numFmtId="0" fontId="52" fillId="16" borderId="0" applyNumberFormat="0" applyBorder="0" applyAlignment="0" applyProtection="0"/>
    <xf numFmtId="0" fontId="59" fillId="19" borderId="0" applyNumberFormat="0" applyBorder="0" applyAlignment="0" applyProtection="0"/>
    <xf numFmtId="0" fontId="52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167" fontId="2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2" fillId="2" borderId="1" applyNumberFormat="0" applyAlignment="0" applyProtection="0"/>
    <xf numFmtId="0" fontId="63" fillId="3" borderId="53" applyNumberFormat="0" applyAlignment="0" applyProtection="0"/>
    <xf numFmtId="0" fontId="64" fillId="3" borderId="53" applyNumberFormat="0" applyAlignment="0" applyProtection="0"/>
    <xf numFmtId="0" fontId="65" fillId="3" borderId="1" applyNumberFormat="0" applyAlignment="0" applyProtection="0"/>
    <xf numFmtId="0" fontId="66" fillId="3" borderId="1" applyNumberFormat="0" applyAlignment="0" applyProtection="0"/>
    <xf numFmtId="0" fontId="67" fillId="0" borderId="54" applyNumberFormat="0" applyFill="0" applyAlignment="0" applyProtection="0"/>
    <xf numFmtId="0" fontId="68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6" applyNumberFormat="0" applyFill="0" applyAlignment="0" applyProtection="0"/>
    <xf numFmtId="0" fontId="72" fillId="0" borderId="5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7" applyNumberFormat="0" applyFill="0" applyAlignment="0" applyProtection="0"/>
    <xf numFmtId="0" fontId="74" fillId="0" borderId="57" applyNumberFormat="0" applyFill="0" applyAlignment="0" applyProtection="0"/>
    <xf numFmtId="0" fontId="75" fillId="28" borderId="58" applyNumberFormat="0" applyAlignment="0" applyProtection="0"/>
    <xf numFmtId="0" fontId="76" fillId="28" borderId="5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14" fillId="0" borderId="0"/>
    <xf numFmtId="0" fontId="14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80" fillId="0" borderId="0"/>
    <xf numFmtId="0" fontId="81" fillId="0" borderId="0"/>
    <xf numFmtId="0" fontId="8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82" fillId="12" borderId="0" applyNumberFormat="0" applyBorder="0" applyAlignment="0" applyProtection="0"/>
    <xf numFmtId="0" fontId="83" fillId="12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30" borderId="59" applyNumberFormat="0" applyFont="0" applyAlignment="0" applyProtection="0"/>
    <xf numFmtId="0" fontId="80" fillId="30" borderId="59" applyNumberFormat="0" applyFont="0" applyAlignment="0" applyProtection="0"/>
    <xf numFmtId="0" fontId="14" fillId="30" borderId="59" applyNumberFormat="0" applyFont="0" applyAlignment="0" applyProtection="0"/>
    <xf numFmtId="0" fontId="14" fillId="30" borderId="59" applyNumberFormat="0" applyFont="0" applyAlignment="0" applyProtection="0"/>
    <xf numFmtId="0" fontId="14" fillId="30" borderId="59" applyNumberFormat="0" applyFont="0" applyAlignment="0" applyProtection="0"/>
    <xf numFmtId="0" fontId="14" fillId="30" borderId="59" applyNumberFormat="0" applyFont="0" applyAlignment="0" applyProtection="0"/>
    <xf numFmtId="0" fontId="14" fillId="30" borderId="59" applyNumberFormat="0" applyFont="0" applyAlignment="0" applyProtection="0"/>
    <xf numFmtId="0" fontId="2" fillId="30" borderId="59" applyNumberFormat="0" applyFont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7" fillId="0" borderId="60" applyNumberFormat="0" applyFill="0" applyAlignment="0" applyProtection="0"/>
    <xf numFmtId="0" fontId="88" fillId="0" borderId="60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81" fontId="80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8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185" fontId="80" fillId="0" borderId="0" applyFont="0" applyFill="0" applyBorder="0" applyAlignment="0" applyProtection="0"/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474">
    <xf numFmtId="0" fontId="0" fillId="0" borderId="0" xfId="0"/>
    <xf numFmtId="49" fontId="1" fillId="0" borderId="0" xfId="42">
      <alignment vertical="top"/>
    </xf>
    <xf numFmtId="0" fontId="1" fillId="0" borderId="0" xfId="42" applyNumberFormat="1" applyFont="1" applyProtection="1">
      <alignment vertical="top"/>
    </xf>
    <xf numFmtId="0" fontId="1" fillId="0" borderId="0" xfId="42" applyNumberFormat="1" applyFont="1" applyAlignment="1" applyProtection="1">
      <alignment vertical="top" wrapText="1"/>
    </xf>
    <xf numFmtId="49" fontId="1" fillId="0" borderId="0" xfId="42" applyFont="1" applyAlignment="1" applyProtection="1">
      <alignment horizontal="right" vertical="top"/>
    </xf>
    <xf numFmtId="49" fontId="7" fillId="0" borderId="0" xfId="42" applyFont="1" applyFill="1" applyBorder="1" applyAlignment="1" applyProtection="1">
      <alignment horizontal="left" vertical="center" wrapText="1" indent="1"/>
    </xf>
    <xf numFmtId="0" fontId="1" fillId="0" borderId="0" xfId="35" applyNumberFormat="1" applyFont="1" applyProtection="1">
      <alignment vertical="top"/>
    </xf>
    <xf numFmtId="0" fontId="1" fillId="0" borderId="0" xfId="35" applyNumberFormat="1" applyFont="1" applyAlignment="1" applyProtection="1">
      <alignment vertical="top" wrapText="1"/>
    </xf>
    <xf numFmtId="49" fontId="7" fillId="0" borderId="0" xfId="35" applyFont="1" applyFill="1" applyBorder="1" applyAlignment="1" applyProtection="1">
      <alignment horizontal="left" vertical="center" wrapText="1" indent="1"/>
    </xf>
    <xf numFmtId="168" fontId="24" fillId="7" borderId="6" xfId="42" applyNumberFormat="1" applyFont="1" applyFill="1" applyBorder="1" applyAlignment="1" applyProtection="1">
      <alignment horizontal="right" vertical="center"/>
    </xf>
    <xf numFmtId="168" fontId="24" fillId="0" borderId="6" xfId="42" applyNumberFormat="1" applyFont="1" applyFill="1" applyBorder="1" applyAlignment="1" applyProtection="1">
      <alignment horizontal="right" vertical="center"/>
    </xf>
    <xf numFmtId="168" fontId="24" fillId="5" borderId="6" xfId="42" applyNumberFormat="1" applyFont="1" applyFill="1" applyBorder="1" applyAlignment="1" applyProtection="1">
      <alignment vertical="center"/>
      <protection locked="0"/>
    </xf>
    <xf numFmtId="168" fontId="24" fillId="0" borderId="6" xfId="42" applyNumberFormat="1" applyFont="1" applyFill="1" applyBorder="1" applyAlignment="1" applyProtection="1">
      <alignment vertical="center"/>
    </xf>
    <xf numFmtId="168" fontId="24" fillId="8" borderId="6" xfId="42" applyNumberFormat="1" applyFont="1" applyFill="1" applyBorder="1" applyAlignment="1" applyProtection="1">
      <alignment vertical="center"/>
      <protection locked="0"/>
    </xf>
    <xf numFmtId="4" fontId="24" fillId="7" borderId="6" xfId="42" applyNumberFormat="1" applyFont="1" applyFill="1" applyBorder="1" applyAlignment="1" applyProtection="1">
      <alignment horizontal="right" vertical="center"/>
    </xf>
    <xf numFmtId="168" fontId="24" fillId="5" borderId="6" xfId="42" applyNumberFormat="1" applyFont="1" applyFill="1" applyBorder="1" applyAlignment="1" applyProtection="1">
      <alignment horizontal="right" vertical="center"/>
      <protection locked="0"/>
    </xf>
    <xf numFmtId="169" fontId="24" fillId="0" borderId="6" xfId="42" applyNumberFormat="1" applyFont="1" applyFill="1" applyBorder="1" applyAlignment="1" applyProtection="1">
      <alignment vertical="center"/>
    </xf>
    <xf numFmtId="169" fontId="24" fillId="7" borderId="6" xfId="42" applyNumberFormat="1" applyFont="1" applyFill="1" applyBorder="1" applyAlignment="1" applyProtection="1">
      <alignment horizontal="right" vertical="center"/>
    </xf>
    <xf numFmtId="169" fontId="24" fillId="0" borderId="6" xfId="42" applyNumberFormat="1" applyFont="1" applyFill="1" applyBorder="1" applyAlignment="1" applyProtection="1">
      <alignment horizontal="right" vertical="center"/>
    </xf>
    <xf numFmtId="169" fontId="24" fillId="5" borderId="6" xfId="42" applyNumberFormat="1" applyFont="1" applyFill="1" applyBorder="1" applyAlignment="1" applyProtection="1">
      <alignment vertical="center"/>
      <protection locked="0"/>
    </xf>
    <xf numFmtId="169" fontId="24" fillId="8" borderId="6" xfId="42" applyNumberFormat="1" applyFont="1" applyFill="1" applyBorder="1" applyAlignment="1" applyProtection="1">
      <alignment vertical="center"/>
      <protection locked="0"/>
    </xf>
    <xf numFmtId="169" fontId="24" fillId="5" borderId="6" xfId="42" applyNumberFormat="1" applyFont="1" applyFill="1" applyBorder="1" applyAlignment="1" applyProtection="1">
      <alignment horizontal="right" vertical="center"/>
      <protection locked="0"/>
    </xf>
    <xf numFmtId="170" fontId="24" fillId="7" borderId="6" xfId="42" applyNumberFormat="1" applyFont="1" applyFill="1" applyBorder="1" applyAlignment="1" applyProtection="1">
      <alignment horizontal="right" vertical="center"/>
    </xf>
    <xf numFmtId="170" fontId="24" fillId="0" borderId="6" xfId="42" applyNumberFormat="1" applyFont="1" applyFill="1" applyBorder="1" applyAlignment="1" applyProtection="1">
      <alignment horizontal="right" vertical="center"/>
    </xf>
    <xf numFmtId="170" fontId="24" fillId="5" borderId="6" xfId="42" applyNumberFormat="1" applyFont="1" applyFill="1" applyBorder="1" applyAlignment="1" applyProtection="1">
      <alignment vertical="center"/>
      <protection locked="0"/>
    </xf>
    <xf numFmtId="170" fontId="24" fillId="0" borderId="6" xfId="42" applyNumberFormat="1" applyFont="1" applyFill="1" applyBorder="1" applyAlignment="1" applyProtection="1">
      <alignment vertical="center"/>
    </xf>
    <xf numFmtId="170" fontId="24" fillId="8" borderId="6" xfId="42" applyNumberFormat="1" applyFont="1" applyFill="1" applyBorder="1" applyAlignment="1" applyProtection="1">
      <alignment vertical="center"/>
      <protection locked="0"/>
    </xf>
    <xf numFmtId="170" fontId="24" fillId="5" borderId="6" xfId="42" applyNumberFormat="1" applyFont="1" applyFill="1" applyBorder="1" applyAlignment="1" applyProtection="1">
      <alignment horizontal="right" vertical="center"/>
      <protection locked="0"/>
    </xf>
    <xf numFmtId="49" fontId="1" fillId="0" borderId="4" xfId="35" applyFont="1" applyBorder="1" applyAlignment="1" applyProtection="1">
      <alignment horizontal="center" vertical="center"/>
    </xf>
    <xf numFmtId="49" fontId="7" fillId="0" borderId="0" xfId="42" applyFont="1" applyFill="1" applyBorder="1" applyAlignment="1" applyProtection="1">
      <alignment horizontal="center" vertical="center" wrapText="1"/>
    </xf>
    <xf numFmtId="168" fontId="24" fillId="7" borderId="7" xfId="42" applyNumberFormat="1" applyFont="1" applyFill="1" applyBorder="1" applyAlignment="1" applyProtection="1">
      <alignment horizontal="right" vertical="center"/>
    </xf>
    <xf numFmtId="168" fontId="24" fillId="0" borderId="7" xfId="42" applyNumberFormat="1" applyFont="1" applyFill="1" applyBorder="1" applyAlignment="1" applyProtection="1">
      <alignment horizontal="right" vertical="center"/>
    </xf>
    <xf numFmtId="168" fontId="24" fillId="0" borderId="7" xfId="42" applyNumberFormat="1" applyFont="1" applyFill="1" applyBorder="1" applyAlignment="1" applyProtection="1">
      <alignment vertical="center"/>
    </xf>
    <xf numFmtId="4" fontId="24" fillId="7" borderId="7" xfId="42" applyNumberFormat="1" applyFont="1" applyFill="1" applyBorder="1" applyAlignment="1" applyProtection="1">
      <alignment horizontal="right" vertical="center"/>
    </xf>
    <xf numFmtId="49" fontId="1" fillId="0" borderId="8" xfId="42" applyFont="1" applyBorder="1" applyAlignment="1" applyProtection="1">
      <alignment horizontal="center" vertical="center"/>
    </xf>
    <xf numFmtId="169" fontId="25" fillId="7" borderId="9" xfId="42" applyNumberFormat="1" applyFont="1" applyFill="1" applyBorder="1" applyAlignment="1" applyProtection="1">
      <alignment vertical="center"/>
    </xf>
    <xf numFmtId="169" fontId="25" fillId="7" borderId="10" xfId="42" applyNumberFormat="1" applyFont="1" applyFill="1" applyBorder="1" applyAlignment="1" applyProtection="1">
      <alignment vertical="center"/>
    </xf>
    <xf numFmtId="169" fontId="24" fillId="0" borderId="12" xfId="42" applyNumberFormat="1" applyFont="1" applyFill="1" applyBorder="1" applyAlignment="1" applyProtection="1">
      <alignment vertical="center"/>
    </xf>
    <xf numFmtId="49" fontId="1" fillId="0" borderId="13" xfId="42" applyFont="1" applyBorder="1" applyAlignment="1" applyProtection="1">
      <alignment horizontal="center" vertical="center"/>
    </xf>
    <xf numFmtId="49" fontId="1" fillId="0" borderId="14" xfId="42" applyFont="1" applyBorder="1" applyAlignment="1" applyProtection="1">
      <alignment horizontal="center" vertical="center"/>
    </xf>
    <xf numFmtId="49" fontId="1" fillId="0" borderId="15" xfId="42" applyFont="1" applyBorder="1" applyAlignment="1" applyProtection="1">
      <alignment horizontal="center" vertical="center" wrapText="1"/>
    </xf>
    <xf numFmtId="49" fontId="1" fillId="0" borderId="15" xfId="42" applyBorder="1" applyAlignment="1" applyProtection="1">
      <alignment horizontal="center" vertical="center" wrapText="1"/>
    </xf>
    <xf numFmtId="49" fontId="1" fillId="0" borderId="16" xfId="42" applyFont="1" applyFill="1" applyBorder="1" applyAlignment="1" applyProtection="1">
      <alignment vertical="top" wrapText="1"/>
    </xf>
    <xf numFmtId="49" fontId="1" fillId="0" borderId="16" xfId="42" applyFont="1" applyFill="1" applyBorder="1" applyAlignment="1" applyProtection="1">
      <alignment horizontal="left" vertical="top" wrapText="1" indent="1"/>
    </xf>
    <xf numFmtId="49" fontId="1" fillId="0" borderId="16" xfId="42" applyFont="1" applyFill="1" applyBorder="1" applyAlignment="1" applyProtection="1">
      <alignment horizontal="left" vertical="top" wrapText="1" indent="2"/>
    </xf>
    <xf numFmtId="49" fontId="1" fillId="0" borderId="16" xfId="42" applyFill="1" applyBorder="1" applyAlignment="1" applyProtection="1">
      <alignment horizontal="left" vertical="top" wrapText="1" indent="1"/>
    </xf>
    <xf numFmtId="49" fontId="1" fillId="0" borderId="17" xfId="42" applyFont="1" applyFill="1" applyBorder="1" applyAlignment="1" applyProtection="1">
      <alignment vertical="top" wrapText="1"/>
    </xf>
    <xf numFmtId="168" fontId="24" fillId="7" borderId="18" xfId="42" applyNumberFormat="1" applyFont="1" applyFill="1" applyBorder="1" applyAlignment="1" applyProtection="1">
      <alignment horizontal="right" vertical="center"/>
    </xf>
    <xf numFmtId="168" fontId="24" fillId="0" borderId="18" xfId="42" applyNumberFormat="1" applyFont="1" applyFill="1" applyBorder="1" applyAlignment="1" applyProtection="1">
      <alignment horizontal="right" vertical="center"/>
    </xf>
    <xf numFmtId="168" fontId="24" fillId="5" borderId="18" xfId="42" applyNumberFormat="1" applyFont="1" applyFill="1" applyBorder="1" applyAlignment="1" applyProtection="1">
      <alignment vertical="center"/>
      <protection locked="0"/>
    </xf>
    <xf numFmtId="168" fontId="24" fillId="0" borderId="18" xfId="42" applyNumberFormat="1" applyFont="1" applyFill="1" applyBorder="1" applyAlignment="1" applyProtection="1">
      <alignment vertical="center"/>
    </xf>
    <xf numFmtId="168" fontId="24" fillId="8" borderId="18" xfId="42" applyNumberFormat="1" applyFont="1" applyFill="1" applyBorder="1" applyAlignment="1" applyProtection="1">
      <alignment vertical="center"/>
      <protection locked="0"/>
    </xf>
    <xf numFmtId="4" fontId="24" fillId="7" borderId="18" xfId="42" applyNumberFormat="1" applyFont="1" applyFill="1" applyBorder="1" applyAlignment="1" applyProtection="1">
      <alignment horizontal="right" vertical="center"/>
    </xf>
    <xf numFmtId="168" fontId="24" fillId="5" borderId="18" xfId="42" applyNumberFormat="1" applyFont="1" applyFill="1" applyBorder="1" applyAlignment="1" applyProtection="1">
      <alignment horizontal="right" vertical="center"/>
      <protection locked="0"/>
    </xf>
    <xf numFmtId="168" fontId="24" fillId="5" borderId="7" xfId="42" applyNumberFormat="1" applyFont="1" applyFill="1" applyBorder="1" applyAlignment="1" applyProtection="1">
      <alignment vertical="center"/>
      <protection locked="0"/>
    </xf>
    <xf numFmtId="168" fontId="24" fillId="8" borderId="7" xfId="42" applyNumberFormat="1" applyFont="1" applyFill="1" applyBorder="1" applyAlignment="1" applyProtection="1">
      <alignment vertical="center"/>
      <protection locked="0"/>
    </xf>
    <xf numFmtId="168" fontId="24" fillId="5" borderId="7" xfId="42" applyNumberFormat="1" applyFont="1" applyFill="1" applyBorder="1" applyAlignment="1" applyProtection="1">
      <alignment horizontal="right" vertical="center"/>
      <protection locked="0"/>
    </xf>
    <xf numFmtId="49" fontId="16" fillId="0" borderId="19" xfId="42" applyFont="1" applyBorder="1" applyAlignment="1" applyProtection="1">
      <alignment horizontal="center" vertical="center"/>
    </xf>
    <xf numFmtId="49" fontId="16" fillId="0" borderId="20" xfId="42" applyFont="1" applyBorder="1" applyAlignment="1" applyProtection="1">
      <alignment horizontal="center" vertical="center"/>
    </xf>
    <xf numFmtId="49" fontId="16" fillId="0" borderId="21" xfId="42" applyFont="1" applyBorder="1" applyAlignment="1" applyProtection="1">
      <alignment horizontal="center" vertical="center"/>
    </xf>
    <xf numFmtId="49" fontId="16" fillId="0" borderId="22" xfId="42" applyFont="1" applyBorder="1" applyAlignment="1" applyProtection="1">
      <alignment horizontal="center" vertical="center"/>
    </xf>
    <xf numFmtId="49" fontId="16" fillId="0" borderId="23" xfId="42" applyFont="1" applyBorder="1" applyAlignment="1" applyProtection="1">
      <alignment horizontal="center" vertical="center"/>
    </xf>
    <xf numFmtId="49" fontId="16" fillId="0" borderId="24" xfId="42" applyFont="1" applyBorder="1" applyAlignment="1" applyProtection="1">
      <alignment horizontal="center" vertical="center"/>
    </xf>
    <xf numFmtId="49" fontId="16" fillId="0" borderId="25" xfId="42" applyFont="1" applyBorder="1" applyAlignment="1" applyProtection="1">
      <alignment horizontal="center" vertical="center"/>
    </xf>
    <xf numFmtId="49" fontId="16" fillId="0" borderId="26" xfId="42" applyFont="1" applyBorder="1" applyAlignment="1" applyProtection="1">
      <alignment horizontal="center" vertical="center"/>
    </xf>
    <xf numFmtId="49" fontId="1" fillId="0" borderId="27" xfId="42" applyFont="1" applyBorder="1" applyAlignment="1" applyProtection="1">
      <alignment horizontal="center" vertical="center"/>
    </xf>
    <xf numFmtId="49" fontId="1" fillId="0" borderId="28" xfId="42" applyFont="1" applyBorder="1" applyAlignment="1" applyProtection="1">
      <alignment horizontal="center" vertical="center"/>
    </xf>
    <xf numFmtId="49" fontId="1" fillId="0" borderId="29" xfId="42" applyFont="1" applyBorder="1" applyAlignment="1" applyProtection="1">
      <alignment horizontal="center" vertical="center"/>
    </xf>
    <xf numFmtId="49" fontId="1" fillId="0" borderId="30" xfId="42" applyFont="1" applyBorder="1" applyAlignment="1" applyProtection="1">
      <alignment horizontal="center" vertical="center"/>
    </xf>
    <xf numFmtId="49" fontId="7" fillId="0" borderId="0" xfId="35" applyFont="1" applyFill="1" applyBorder="1" applyAlignment="1" applyProtection="1">
      <alignment horizontal="center" vertical="center" wrapText="1"/>
    </xf>
    <xf numFmtId="49" fontId="1" fillId="0" borderId="31" xfId="35" applyFont="1" applyBorder="1" applyAlignment="1" applyProtection="1">
      <alignment horizontal="center" vertical="center"/>
    </xf>
    <xf numFmtId="170" fontId="25" fillId="7" borderId="9" xfId="42" applyNumberFormat="1" applyFont="1" applyFill="1" applyBorder="1" applyAlignment="1" applyProtection="1">
      <alignment vertical="center"/>
    </xf>
    <xf numFmtId="170" fontId="24" fillId="7" borderId="32" xfId="42" applyNumberFormat="1" applyFont="1" applyFill="1" applyBorder="1" applyAlignment="1" applyProtection="1">
      <alignment horizontal="right" vertical="center"/>
    </xf>
    <xf numFmtId="168" fontId="24" fillId="7" borderId="32" xfId="42" applyNumberFormat="1" applyFont="1" applyFill="1" applyBorder="1" applyAlignment="1" applyProtection="1">
      <alignment horizontal="right" vertical="center"/>
    </xf>
    <xf numFmtId="169" fontId="24" fillId="7" borderId="32" xfId="42" applyNumberFormat="1" applyFont="1" applyFill="1" applyBorder="1" applyAlignment="1" applyProtection="1">
      <alignment horizontal="right" vertical="center"/>
    </xf>
    <xf numFmtId="168" fontId="24" fillId="7" borderId="33" xfId="42" applyNumberFormat="1" applyFont="1" applyFill="1" applyBorder="1" applyAlignment="1" applyProtection="1">
      <alignment horizontal="right" vertical="center"/>
    </xf>
    <xf numFmtId="49" fontId="16" fillId="0" borderId="8" xfId="35" applyFont="1" applyBorder="1" applyAlignment="1" applyProtection="1">
      <alignment horizontal="center" vertical="center"/>
    </xf>
    <xf numFmtId="49" fontId="16" fillId="0" borderId="27" xfId="35" applyFont="1" applyBorder="1" applyAlignment="1" applyProtection="1">
      <alignment horizontal="center" vertical="center"/>
    </xf>
    <xf numFmtId="49" fontId="16" fillId="0" borderId="29" xfId="35" applyFont="1" applyBorder="1" applyAlignment="1" applyProtection="1">
      <alignment horizontal="center" vertical="center"/>
    </xf>
    <xf numFmtId="49" fontId="16" fillId="0" borderId="14" xfId="35" applyFont="1" applyBorder="1" applyAlignment="1" applyProtection="1">
      <alignment horizontal="center" vertical="center"/>
    </xf>
    <xf numFmtId="49" fontId="1" fillId="0" borderId="19" xfId="35" applyFont="1" applyBorder="1" applyAlignment="1" applyProtection="1">
      <alignment horizontal="center" vertical="top"/>
    </xf>
    <xf numFmtId="49" fontId="1" fillId="0" borderId="13" xfId="35" applyFont="1" applyBorder="1" applyAlignment="1" applyProtection="1">
      <alignment horizontal="center" vertical="top"/>
    </xf>
    <xf numFmtId="49" fontId="16" fillId="0" borderId="30" xfId="35" applyFont="1" applyBorder="1" applyAlignment="1" applyProtection="1">
      <alignment horizontal="center" vertical="center"/>
    </xf>
    <xf numFmtId="49" fontId="16" fillId="0" borderId="17" xfId="35" applyFont="1" applyBorder="1" applyAlignment="1" applyProtection="1">
      <alignment horizontal="center" vertical="center"/>
    </xf>
    <xf numFmtId="49" fontId="1" fillId="0" borderId="20" xfId="35" applyFont="1" applyBorder="1" applyAlignment="1" applyProtection="1">
      <alignment vertical="top" wrapText="1"/>
    </xf>
    <xf numFmtId="49" fontId="1" fillId="0" borderId="16" xfId="35" applyFont="1" applyBorder="1" applyAlignment="1" applyProtection="1">
      <alignment horizontal="left" vertical="top" wrapText="1" indent="1"/>
    </xf>
    <xf numFmtId="49" fontId="1" fillId="0" borderId="16" xfId="35" applyFont="1" applyBorder="1" applyAlignment="1" applyProtection="1">
      <alignment vertical="top" wrapText="1"/>
    </xf>
    <xf numFmtId="49" fontId="1" fillId="0" borderId="16" xfId="35" applyFont="1" applyBorder="1" applyAlignment="1" applyProtection="1">
      <alignment horizontal="left" vertical="top" wrapText="1" indent="2"/>
    </xf>
    <xf numFmtId="49" fontId="1" fillId="0" borderId="16" xfId="35" applyFont="1" applyFill="1" applyBorder="1" applyAlignment="1" applyProtection="1">
      <alignment vertical="top" wrapText="1"/>
    </xf>
    <xf numFmtId="49" fontId="1" fillId="0" borderId="34" xfId="35" applyFont="1" applyBorder="1" applyAlignment="1" applyProtection="1">
      <alignment horizontal="center" vertical="center"/>
    </xf>
    <xf numFmtId="169" fontId="24" fillId="7" borderId="11" xfId="42" applyNumberFormat="1" applyFont="1" applyFill="1" applyBorder="1" applyAlignment="1" applyProtection="1">
      <alignment horizontal="right" vertical="center"/>
    </xf>
    <xf numFmtId="169" fontId="24" fillId="0" borderId="11" xfId="42" applyNumberFormat="1" applyFont="1" applyBorder="1" applyAlignment="1" applyProtection="1">
      <alignment horizontal="right" vertical="center"/>
    </xf>
    <xf numFmtId="49" fontId="1" fillId="0" borderId="35" xfId="35" applyFont="1" applyBorder="1" applyAlignment="1" applyProtection="1">
      <alignment horizontal="center" vertical="center"/>
    </xf>
    <xf numFmtId="170" fontId="24" fillId="7" borderId="36" xfId="42" applyNumberFormat="1" applyFont="1" applyFill="1" applyBorder="1" applyAlignment="1" applyProtection="1">
      <alignment horizontal="right" vertical="center"/>
    </xf>
    <xf numFmtId="49" fontId="1" fillId="0" borderId="37" xfId="35" applyFont="1" applyBorder="1" applyAlignment="1" applyProtection="1">
      <alignment horizontal="center" vertical="center"/>
    </xf>
    <xf numFmtId="49" fontId="16" fillId="0" borderId="28" xfId="35" applyFont="1" applyBorder="1" applyAlignment="1" applyProtection="1">
      <alignment horizontal="center" vertical="center"/>
    </xf>
    <xf numFmtId="168" fontId="24" fillId="7" borderId="38" xfId="42" applyNumberFormat="1" applyFont="1" applyFill="1" applyBorder="1" applyAlignment="1" applyProtection="1">
      <alignment horizontal="right" vertical="center"/>
    </xf>
    <xf numFmtId="170" fontId="24" fillId="7" borderId="39" xfId="42" applyNumberFormat="1" applyFont="1" applyFill="1" applyBorder="1" applyAlignment="1" applyProtection="1">
      <alignment horizontal="right" vertical="center"/>
    </xf>
    <xf numFmtId="170" fontId="24" fillId="7" borderId="11" xfId="42" applyNumberFormat="1" applyFont="1" applyFill="1" applyBorder="1" applyAlignment="1" applyProtection="1">
      <alignment horizontal="right" vertical="center"/>
    </xf>
    <xf numFmtId="170" fontId="24" fillId="0" borderId="11" xfId="42" applyNumberFormat="1" applyFont="1" applyBorder="1" applyAlignment="1" applyProtection="1">
      <alignment horizontal="right" vertical="center"/>
    </xf>
    <xf numFmtId="169" fontId="24" fillId="7" borderId="40" xfId="42" applyNumberFormat="1" applyFont="1" applyFill="1" applyBorder="1" applyAlignment="1" applyProtection="1">
      <alignment horizontal="right" vertical="center"/>
    </xf>
    <xf numFmtId="169" fontId="24" fillId="7" borderId="36" xfId="42" applyNumberFormat="1" applyFont="1" applyFill="1" applyBorder="1" applyAlignment="1" applyProtection="1">
      <alignment horizontal="right" vertical="center"/>
    </xf>
    <xf numFmtId="169" fontId="24" fillId="0" borderId="36" xfId="42" applyNumberFormat="1" applyFont="1" applyBorder="1" applyAlignment="1" applyProtection="1">
      <alignment horizontal="right" vertical="center"/>
    </xf>
    <xf numFmtId="49" fontId="1" fillId="0" borderId="14" xfId="35" applyFont="1" applyBorder="1" applyAlignment="1" applyProtection="1">
      <alignment horizontal="center" vertical="top"/>
    </xf>
    <xf numFmtId="49" fontId="1" fillId="0" borderId="17" xfId="35" applyFont="1" applyFill="1" applyBorder="1" applyAlignment="1" applyProtection="1">
      <alignment vertical="top" wrapText="1"/>
    </xf>
    <xf numFmtId="49" fontId="1" fillId="0" borderId="20" xfId="35" applyFont="1" applyBorder="1" applyAlignment="1" applyProtection="1">
      <alignment horizontal="center" vertical="center" wrapText="1"/>
    </xf>
    <xf numFmtId="49" fontId="1" fillId="0" borderId="16" xfId="35" applyFont="1" applyBorder="1" applyAlignment="1" applyProtection="1">
      <alignment horizontal="center" vertical="center" wrapText="1"/>
    </xf>
    <xf numFmtId="49" fontId="1" fillId="0" borderId="17" xfId="35" applyFont="1" applyBorder="1" applyAlignment="1" applyProtection="1">
      <alignment horizontal="center" vertical="center" wrapText="1"/>
    </xf>
    <xf numFmtId="170" fontId="24" fillId="8" borderId="7" xfId="42" applyNumberFormat="1" applyFont="1" applyFill="1" applyBorder="1" applyAlignment="1" applyProtection="1">
      <alignment vertical="center"/>
      <protection locked="0"/>
    </xf>
    <xf numFmtId="169" fontId="24" fillId="7" borderId="18" xfId="42" applyNumberFormat="1" applyFont="1" applyFill="1" applyBorder="1" applyAlignment="1" applyProtection="1">
      <alignment horizontal="right" vertical="center"/>
    </xf>
    <xf numFmtId="169" fontId="24" fillId="0" borderId="18" xfId="42" applyNumberFormat="1" applyFont="1" applyFill="1" applyBorder="1" applyAlignment="1" applyProtection="1">
      <alignment horizontal="right" vertical="center"/>
    </xf>
    <xf numFmtId="169" fontId="24" fillId="5" borderId="18" xfId="42" applyNumberFormat="1" applyFont="1" applyFill="1" applyBorder="1" applyAlignment="1" applyProtection="1">
      <alignment vertical="center"/>
      <protection locked="0"/>
    </xf>
    <xf numFmtId="169" fontId="24" fillId="0" borderId="18" xfId="42" applyNumberFormat="1" applyFont="1" applyFill="1" applyBorder="1" applyAlignment="1" applyProtection="1">
      <alignment vertical="center"/>
    </xf>
    <xf numFmtId="169" fontId="24" fillId="8" borderId="18" xfId="42" applyNumberFormat="1" applyFont="1" applyFill="1" applyBorder="1" applyAlignment="1" applyProtection="1">
      <alignment vertical="center"/>
      <protection locked="0"/>
    </xf>
    <xf numFmtId="169" fontId="24" fillId="5" borderId="18" xfId="42" applyNumberFormat="1" applyFont="1" applyFill="1" applyBorder="1" applyAlignment="1" applyProtection="1">
      <alignment horizontal="right" vertical="center"/>
      <protection locked="0"/>
    </xf>
    <xf numFmtId="169" fontId="24" fillId="7" borderId="41" xfId="42" applyNumberFormat="1" applyFont="1" applyFill="1" applyBorder="1" applyAlignment="1" applyProtection="1">
      <alignment horizontal="right" vertical="center"/>
    </xf>
    <xf numFmtId="169" fontId="24" fillId="7" borderId="9" xfId="42" applyNumberFormat="1" applyFont="1" applyFill="1" applyBorder="1" applyAlignment="1" applyProtection="1">
      <alignment horizontal="right" vertical="center"/>
    </xf>
    <xf numFmtId="169" fontId="24" fillId="7" borderId="42" xfId="42" applyNumberFormat="1" applyFont="1" applyFill="1" applyBorder="1" applyAlignment="1" applyProtection="1">
      <alignment horizontal="right" vertical="center"/>
    </xf>
    <xf numFmtId="169" fontId="24" fillId="7" borderId="7" xfId="42" applyNumberFormat="1" applyFont="1" applyFill="1" applyBorder="1" applyAlignment="1" applyProtection="1">
      <alignment horizontal="right" vertical="center"/>
    </xf>
    <xf numFmtId="169" fontId="24" fillId="0" borderId="7" xfId="42" applyNumberFormat="1" applyFont="1" applyFill="1" applyBorder="1" applyAlignment="1" applyProtection="1">
      <alignment horizontal="right" vertical="center"/>
    </xf>
    <xf numFmtId="169" fontId="24" fillId="5" borderId="7" xfId="42" applyNumberFormat="1" applyFont="1" applyFill="1" applyBorder="1" applyAlignment="1" applyProtection="1">
      <alignment vertical="center"/>
      <protection locked="0"/>
    </xf>
    <xf numFmtId="169" fontId="24" fillId="7" borderId="6" xfId="42" applyNumberFormat="1" applyFont="1" applyFill="1" applyBorder="1" applyAlignment="1" applyProtection="1">
      <alignment vertical="center"/>
    </xf>
    <xf numFmtId="169" fontId="24" fillId="7" borderId="7" xfId="42" applyNumberFormat="1" applyFont="1" applyFill="1" applyBorder="1" applyAlignment="1" applyProtection="1">
      <alignment vertical="center"/>
    </xf>
    <xf numFmtId="169" fontId="24" fillId="0" borderId="7" xfId="42" applyNumberFormat="1" applyFont="1" applyFill="1" applyBorder="1" applyAlignment="1" applyProtection="1">
      <alignment vertical="center"/>
    </xf>
    <xf numFmtId="169" fontId="24" fillId="8" borderId="7" xfId="42" applyNumberFormat="1" applyFont="1" applyFill="1" applyBorder="1" applyAlignment="1" applyProtection="1">
      <alignment vertical="center"/>
      <protection locked="0"/>
    </xf>
    <xf numFmtId="169" fontId="24" fillId="5" borderId="7" xfId="42" applyNumberFormat="1" applyFont="1" applyFill="1" applyBorder="1" applyAlignment="1" applyProtection="1">
      <alignment horizontal="right" vertical="center"/>
      <protection locked="0"/>
    </xf>
    <xf numFmtId="169" fontId="24" fillId="7" borderId="10" xfId="42" applyNumberFormat="1" applyFont="1" applyFill="1" applyBorder="1" applyAlignment="1" applyProtection="1">
      <alignment horizontal="right" vertical="center"/>
    </xf>
    <xf numFmtId="169" fontId="24" fillId="7" borderId="12" xfId="42" applyNumberFormat="1" applyFont="1" applyFill="1" applyBorder="1" applyAlignment="1" applyProtection="1">
      <alignment horizontal="right" vertical="center"/>
    </xf>
    <xf numFmtId="171" fontId="27" fillId="0" borderId="0" xfId="47" applyNumberFormat="1" applyFont="1"/>
    <xf numFmtId="0" fontId="2" fillId="0" borderId="0" xfId="43" applyFont="1"/>
    <xf numFmtId="0" fontId="27" fillId="0" borderId="0" xfId="43" applyFont="1"/>
    <xf numFmtId="171" fontId="29" fillId="0" borderId="0" xfId="47" applyNumberFormat="1" applyFont="1"/>
    <xf numFmtId="0" fontId="30" fillId="0" borderId="0" xfId="43" applyFont="1" applyAlignment="1">
      <alignment horizontal="right"/>
    </xf>
    <xf numFmtId="0" fontId="2" fillId="9" borderId="0" xfId="43" applyFont="1" applyFill="1"/>
    <xf numFmtId="171" fontId="29" fillId="9" borderId="0" xfId="47" applyNumberFormat="1" applyFont="1" applyFill="1"/>
    <xf numFmtId="0" fontId="37" fillId="0" borderId="0" xfId="0" applyFont="1" applyFill="1" applyBorder="1"/>
    <xf numFmtId="9" fontId="37" fillId="0" borderId="0" xfId="45" applyFont="1" applyFill="1" applyBorder="1"/>
    <xf numFmtId="168" fontId="37" fillId="0" borderId="0" xfId="0" applyNumberFormat="1" applyFont="1" applyFill="1" applyBorder="1"/>
    <xf numFmtId="0" fontId="37" fillId="0" borderId="0" xfId="0" applyFont="1" applyFill="1"/>
    <xf numFmtId="0" fontId="31" fillId="0" borderId="0" xfId="0" applyFont="1" applyFill="1" applyAlignment="1">
      <alignment horizontal="center"/>
    </xf>
    <xf numFmtId="0" fontId="38" fillId="0" borderId="34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9" fontId="34" fillId="0" borderId="0" xfId="45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1" fontId="32" fillId="0" borderId="4" xfId="48" applyNumberFormat="1" applyFont="1" applyFill="1" applyBorder="1" applyAlignment="1">
      <alignment horizontal="center" vertical="center" wrapText="1"/>
    </xf>
    <xf numFmtId="175" fontId="32" fillId="0" borderId="4" xfId="48" applyNumberFormat="1" applyFont="1" applyFill="1" applyBorder="1" applyAlignment="1">
      <alignment horizontal="center" vertical="center" wrapText="1"/>
    </xf>
    <xf numFmtId="164" fontId="32" fillId="0" borderId="4" xfId="48" applyNumberFormat="1" applyFont="1" applyFill="1" applyBorder="1" applyAlignment="1">
      <alignment horizontal="center" vertical="center" wrapText="1"/>
    </xf>
    <xf numFmtId="1" fontId="32" fillId="0" borderId="4" xfId="0" applyNumberFormat="1" applyFont="1" applyFill="1" applyBorder="1" applyAlignment="1">
      <alignment horizontal="center" vertical="center" wrapText="1"/>
    </xf>
    <xf numFmtId="172" fontId="39" fillId="0" borderId="0" xfId="48" applyNumberFormat="1" applyFont="1" applyFill="1" applyBorder="1" applyAlignment="1"/>
    <xf numFmtId="9" fontId="39" fillId="0" borderId="0" xfId="45" applyFont="1" applyFill="1" applyBorder="1" applyAlignment="1"/>
    <xf numFmtId="168" fontId="39" fillId="0" borderId="0" xfId="48" applyNumberFormat="1" applyFont="1" applyFill="1" applyBorder="1" applyAlignment="1"/>
    <xf numFmtId="172" fontId="39" fillId="0" borderId="0" xfId="48" applyNumberFormat="1" applyFont="1" applyFill="1" applyAlignment="1"/>
    <xf numFmtId="49" fontId="38" fillId="0" borderId="4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left" wrapText="1"/>
    </xf>
    <xf numFmtId="171" fontId="38" fillId="0" borderId="4" xfId="48" applyNumberFormat="1" applyFont="1" applyFill="1" applyBorder="1" applyAlignment="1">
      <alignment horizontal="center"/>
    </xf>
    <xf numFmtId="171" fontId="31" fillId="0" borderId="4" xfId="48" applyNumberFormat="1" applyFont="1" applyFill="1" applyBorder="1" applyAlignment="1">
      <alignment horizontal="right"/>
    </xf>
    <xf numFmtId="168" fontId="38" fillId="0" borderId="4" xfId="0" applyNumberFormat="1" applyFont="1" applyFill="1" applyBorder="1" applyAlignment="1">
      <alignment horizontal="center"/>
    </xf>
    <xf numFmtId="0" fontId="40" fillId="0" borderId="0" xfId="0" applyFont="1" applyFill="1" applyBorder="1"/>
    <xf numFmtId="171" fontId="40" fillId="0" borderId="0" xfId="45" applyNumberFormat="1" applyFont="1" applyFill="1" applyBorder="1"/>
    <xf numFmtId="174" fontId="40" fillId="0" borderId="0" xfId="0" applyNumberFormat="1" applyFont="1" applyFill="1" applyBorder="1"/>
    <xf numFmtId="0" fontId="40" fillId="0" borderId="0" xfId="0" applyFont="1" applyFill="1"/>
    <xf numFmtId="49" fontId="41" fillId="0" borderId="4" xfId="0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horizontal="left" wrapText="1"/>
    </xf>
    <xf numFmtId="171" fontId="41" fillId="0" borderId="4" xfId="48" applyNumberFormat="1" applyFont="1" applyFill="1" applyBorder="1" applyAlignment="1">
      <alignment horizontal="center"/>
    </xf>
    <xf numFmtId="168" fontId="41" fillId="0" borderId="4" xfId="0" applyNumberFormat="1" applyFont="1" applyFill="1" applyBorder="1" applyAlignment="1">
      <alignment horizontal="center"/>
    </xf>
    <xf numFmtId="168" fontId="42" fillId="0" borderId="0" xfId="0" applyNumberFormat="1" applyFont="1" applyFill="1" applyBorder="1"/>
    <xf numFmtId="0" fontId="42" fillId="0" borderId="0" xfId="0" applyFont="1" applyFill="1"/>
    <xf numFmtId="2" fontId="42" fillId="0" borderId="0" xfId="0" applyNumberFormat="1" applyFont="1" applyFill="1" applyBorder="1"/>
    <xf numFmtId="2" fontId="40" fillId="0" borderId="0" xfId="0" applyNumberFormat="1" applyFont="1" applyFill="1" applyBorder="1"/>
    <xf numFmtId="0" fontId="42" fillId="0" borderId="0" xfId="0" applyFont="1" applyFill="1" applyBorder="1"/>
    <xf numFmtId="171" fontId="38" fillId="0" borderId="4" xfId="45" applyNumberFormat="1" applyFont="1" applyFill="1" applyBorder="1" applyAlignment="1">
      <alignment horizontal="center"/>
    </xf>
    <xf numFmtId="10" fontId="40" fillId="0" borderId="0" xfId="51" applyNumberFormat="1" applyFont="1" applyFill="1" applyBorder="1"/>
    <xf numFmtId="49" fontId="38" fillId="0" borderId="4" xfId="0" applyNumberFormat="1" applyFont="1" applyFill="1" applyBorder="1" applyAlignment="1">
      <alignment horizontal="center" vertical="top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0" fontId="42" fillId="0" borderId="51" xfId="0" applyFont="1" applyFill="1" applyBorder="1"/>
    <xf numFmtId="49" fontId="41" fillId="0" borderId="4" xfId="0" applyNumberFormat="1" applyFont="1" applyFill="1" applyBorder="1" applyAlignment="1">
      <alignment horizontal="center" vertical="top"/>
    </xf>
    <xf numFmtId="49" fontId="41" fillId="0" borderId="4" xfId="0" applyNumberFormat="1" applyFont="1" applyFill="1" applyBorder="1" applyAlignment="1">
      <alignment horizontal="left" wrapText="1" indent="1"/>
    </xf>
    <xf numFmtId="0" fontId="38" fillId="0" borderId="4" xfId="0" applyFont="1" applyFill="1" applyBorder="1" applyAlignment="1">
      <alignment wrapText="1"/>
    </xf>
    <xf numFmtId="2" fontId="43" fillId="0" borderId="0" xfId="0" applyNumberFormat="1" applyFont="1" applyFill="1" applyBorder="1"/>
    <xf numFmtId="0" fontId="43" fillId="0" borderId="0" xfId="0" applyFont="1" applyFill="1"/>
    <xf numFmtId="2" fontId="44" fillId="0" borderId="0" xfId="0" applyNumberFormat="1" applyFont="1" applyFill="1" applyBorder="1"/>
    <xf numFmtId="0" fontId="44" fillId="0" borderId="0" xfId="0" applyFont="1" applyFill="1"/>
    <xf numFmtId="171" fontId="38" fillId="0" borderId="4" xfId="52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wrapText="1"/>
    </xf>
    <xf numFmtId="171" fontId="41" fillId="0" borderId="4" xfId="48" applyNumberFormat="1" applyFont="1" applyFill="1" applyBorder="1" applyAlignment="1">
      <alignment horizontal="center" vertical="center" wrapText="1"/>
    </xf>
    <xf numFmtId="0" fontId="43" fillId="0" borderId="51" xfId="0" applyFont="1" applyFill="1" applyBorder="1"/>
    <xf numFmtId="171" fontId="41" fillId="0" borderId="4" xfId="52" applyNumberFormat="1" applyFont="1" applyFill="1" applyBorder="1" applyAlignment="1">
      <alignment horizontal="center"/>
    </xf>
    <xf numFmtId="173" fontId="41" fillId="0" borderId="4" xfId="48" applyNumberFormat="1" applyFont="1" applyFill="1" applyBorder="1" applyAlignment="1">
      <alignment horizontal="center"/>
    </xf>
    <xf numFmtId="4" fontId="41" fillId="0" borderId="4" xfId="0" applyNumberFormat="1" applyFont="1" applyFill="1" applyBorder="1" applyAlignment="1">
      <alignment horizontal="center"/>
    </xf>
    <xf numFmtId="0" fontId="43" fillId="0" borderId="0" xfId="0" applyFont="1" applyFill="1" applyBorder="1"/>
    <xf numFmtId="49" fontId="41" fillId="0" borderId="52" xfId="0" applyNumberFormat="1" applyFont="1" applyFill="1" applyBorder="1" applyAlignment="1">
      <alignment horizontal="center"/>
    </xf>
    <xf numFmtId="0" fontId="41" fillId="0" borderId="52" xfId="0" applyFont="1" applyFill="1" applyBorder="1" applyAlignment="1">
      <alignment horizontal="left" wrapText="1"/>
    </xf>
    <xf numFmtId="171" fontId="41" fillId="0" borderId="52" xfId="48" applyNumberFormat="1" applyFont="1" applyFill="1" applyBorder="1" applyAlignment="1">
      <alignment horizontal="center"/>
    </xf>
    <xf numFmtId="168" fontId="41" fillId="0" borderId="52" xfId="0" applyNumberFormat="1" applyFont="1" applyFill="1" applyBorder="1" applyAlignment="1">
      <alignment horizontal="center"/>
    </xf>
    <xf numFmtId="49" fontId="38" fillId="0" borderId="23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left" wrapText="1"/>
    </xf>
    <xf numFmtId="171" fontId="38" fillId="0" borderId="23" xfId="48" applyNumberFormat="1" applyFont="1" applyFill="1" applyBorder="1" applyAlignment="1">
      <alignment horizontal="center"/>
    </xf>
    <xf numFmtId="168" fontId="38" fillId="0" borderId="23" xfId="0" applyNumberFormat="1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center"/>
    </xf>
    <xf numFmtId="0" fontId="27" fillId="0" borderId="0" xfId="43" applyFont="1" applyFill="1"/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175" fontId="45" fillId="0" borderId="0" xfId="48" applyNumberFormat="1" applyFont="1" applyFill="1" applyAlignment="1">
      <alignment horizontal="center"/>
    </xf>
    <xf numFmtId="175" fontId="45" fillId="0" borderId="0" xfId="0" applyNumberFormat="1" applyFont="1" applyFill="1"/>
    <xf numFmtId="171" fontId="45" fillId="0" borderId="0" xfId="0" applyNumberFormat="1" applyFont="1" applyFill="1" applyAlignment="1"/>
    <xf numFmtId="0" fontId="45" fillId="0" borderId="0" xfId="0" applyFont="1" applyFill="1" applyBorder="1"/>
    <xf numFmtId="9" fontId="45" fillId="0" borderId="0" xfId="45" applyFont="1" applyFill="1" applyBorder="1"/>
    <xf numFmtId="169" fontId="24" fillId="0" borderId="41" xfId="42" applyNumberFormat="1" applyFont="1" applyFill="1" applyBorder="1" applyAlignment="1" applyProtection="1">
      <alignment vertical="center"/>
    </xf>
    <xf numFmtId="178" fontId="24" fillId="7" borderId="7" xfId="42" applyNumberFormat="1" applyFont="1" applyFill="1" applyBorder="1" applyAlignment="1" applyProtection="1">
      <alignment vertical="center"/>
    </xf>
    <xf numFmtId="178" fontId="24" fillId="7" borderId="11" xfId="42" applyNumberFormat="1" applyFont="1" applyFill="1" applyBorder="1" applyAlignment="1" applyProtection="1">
      <alignment horizontal="right" vertical="center"/>
    </xf>
    <xf numFmtId="178" fontId="24" fillId="7" borderId="6" xfId="42" applyNumberFormat="1" applyFont="1" applyFill="1" applyBorder="1" applyAlignment="1" applyProtection="1">
      <alignment horizontal="right" vertical="center"/>
    </xf>
    <xf numFmtId="178" fontId="24" fillId="7" borderId="7" xfId="42" applyNumberFormat="1" applyFont="1" applyFill="1" applyBorder="1" applyAlignment="1" applyProtection="1">
      <alignment horizontal="right" vertical="center"/>
    </xf>
    <xf numFmtId="178" fontId="24" fillId="0" borderId="11" xfId="42" applyNumberFormat="1" applyFont="1" applyBorder="1" applyAlignment="1" applyProtection="1">
      <alignment horizontal="right" vertical="center"/>
    </xf>
    <xf numFmtId="178" fontId="24" fillId="0" borderId="6" xfId="42" applyNumberFormat="1" applyFont="1" applyFill="1" applyBorder="1" applyAlignment="1" applyProtection="1">
      <alignment horizontal="right" vertical="center"/>
    </xf>
    <xf numFmtId="178" fontId="24" fillId="0" borderId="7" xfId="42" applyNumberFormat="1" applyFont="1" applyFill="1" applyBorder="1" applyAlignment="1" applyProtection="1">
      <alignment horizontal="right" vertical="center"/>
    </xf>
    <xf numFmtId="178" fontId="24" fillId="7" borderId="6" xfId="42" applyNumberFormat="1" applyFont="1" applyFill="1" applyBorder="1" applyAlignment="1" applyProtection="1">
      <alignment vertical="center"/>
    </xf>
    <xf numFmtId="178" fontId="24" fillId="0" borderId="6" xfId="42" applyNumberFormat="1" applyFont="1" applyFill="1" applyBorder="1" applyAlignment="1" applyProtection="1">
      <alignment vertical="center"/>
    </xf>
    <xf numFmtId="178" fontId="24" fillId="0" borderId="7" xfId="42" applyNumberFormat="1" applyFont="1" applyFill="1" applyBorder="1" applyAlignment="1" applyProtection="1">
      <alignment vertical="center"/>
    </xf>
    <xf numFmtId="178" fontId="24" fillId="7" borderId="12" xfId="42" applyNumberFormat="1" applyFont="1" applyFill="1" applyBorder="1" applyAlignment="1" applyProtection="1">
      <alignment horizontal="right" vertical="center"/>
    </xf>
    <xf numFmtId="178" fontId="24" fillId="7" borderId="9" xfId="42" applyNumberFormat="1" applyFont="1" applyFill="1" applyBorder="1" applyAlignment="1" applyProtection="1">
      <alignment horizontal="right" vertical="center"/>
    </xf>
    <xf numFmtId="178" fontId="24" fillId="7" borderId="10" xfId="42" applyNumberFormat="1" applyFont="1" applyFill="1" applyBorder="1" applyAlignment="1" applyProtection="1">
      <alignment horizontal="right" vertical="center"/>
    </xf>
    <xf numFmtId="0" fontId="2" fillId="0" borderId="0" xfId="43" applyFont="1" applyFill="1"/>
    <xf numFmtId="171" fontId="42" fillId="0" borderId="0" xfId="45" applyNumberFormat="1" applyFont="1" applyFill="1" applyBorder="1"/>
    <xf numFmtId="2" fontId="47" fillId="0" borderId="0" xfId="0" applyNumberFormat="1" applyFont="1" applyFill="1" applyBorder="1"/>
    <xf numFmtId="49" fontId="41" fillId="0" borderId="52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 wrapText="1"/>
    </xf>
    <xf numFmtId="171" fontId="41" fillId="0" borderId="23" xfId="48" applyNumberFormat="1" applyFont="1" applyFill="1" applyBorder="1" applyAlignment="1">
      <alignment horizontal="center"/>
    </xf>
    <xf numFmtId="0" fontId="47" fillId="0" borderId="0" xfId="0" applyFont="1" applyFill="1" applyBorder="1"/>
    <xf numFmtId="0" fontId="48" fillId="0" borderId="0" xfId="0" applyFont="1" applyFill="1" applyAlignment="1">
      <alignment horizontal="right"/>
    </xf>
    <xf numFmtId="14" fontId="48" fillId="0" borderId="0" xfId="0" applyNumberFormat="1" applyFont="1" applyFill="1" applyBorder="1"/>
    <xf numFmtId="171" fontId="40" fillId="0" borderId="0" xfId="0" applyNumberFormat="1" applyFont="1" applyFill="1"/>
    <xf numFmtId="180" fontId="31" fillId="0" borderId="0" xfId="0" applyNumberFormat="1" applyFont="1" applyFill="1" applyAlignment="1">
      <alignment horizontal="center"/>
    </xf>
    <xf numFmtId="179" fontId="49" fillId="0" borderId="0" xfId="0" applyNumberFormat="1" applyFont="1" applyFill="1"/>
    <xf numFmtId="179" fontId="42" fillId="0" borderId="0" xfId="0" applyNumberFormat="1" applyFont="1" applyFill="1"/>
    <xf numFmtId="2" fontId="27" fillId="0" borderId="0" xfId="43" applyNumberFormat="1" applyFont="1"/>
    <xf numFmtId="2" fontId="37" fillId="0" borderId="0" xfId="0" applyNumberFormat="1" applyFont="1" applyFill="1" applyBorder="1"/>
    <xf numFmtId="2" fontId="34" fillId="0" borderId="0" xfId="0" applyNumberFormat="1" applyFont="1" applyFill="1" applyBorder="1" applyAlignment="1">
      <alignment horizontal="center" vertical="center" wrapText="1"/>
    </xf>
    <xf numFmtId="2" fontId="39" fillId="0" borderId="0" xfId="48" applyNumberFormat="1" applyFont="1" applyFill="1" applyBorder="1" applyAlignment="1"/>
    <xf numFmtId="2" fontId="2" fillId="9" borderId="0" xfId="43" applyNumberFormat="1" applyFont="1" applyFill="1"/>
    <xf numFmtId="2" fontId="45" fillId="0" borderId="0" xfId="0" applyNumberFormat="1" applyFont="1" applyFill="1" applyBorder="1"/>
    <xf numFmtId="2" fontId="2" fillId="0" borderId="0" xfId="43" applyNumberFormat="1" applyFont="1"/>
    <xf numFmtId="0" fontId="53" fillId="0" borderId="0" xfId="0" applyFont="1" applyFill="1"/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175" fontId="53" fillId="0" borderId="0" xfId="48" applyNumberFormat="1" applyFont="1" applyFill="1" applyAlignment="1">
      <alignment horizontal="center"/>
    </xf>
    <xf numFmtId="175" fontId="53" fillId="0" borderId="0" xfId="0" applyNumberFormat="1" applyFont="1" applyFill="1"/>
    <xf numFmtId="171" fontId="53" fillId="0" borderId="0" xfId="0" applyNumberFormat="1" applyFont="1" applyFill="1" applyAlignment="1"/>
    <xf numFmtId="0" fontId="54" fillId="0" borderId="0" xfId="0" applyFont="1" applyFill="1" applyAlignment="1">
      <alignment horizontal="right"/>
    </xf>
    <xf numFmtId="14" fontId="54" fillId="0" borderId="0" xfId="0" applyNumberFormat="1" applyFont="1" applyFill="1" applyBorder="1"/>
    <xf numFmtId="0" fontId="53" fillId="0" borderId="0" xfId="0" applyFont="1" applyFill="1" applyBorder="1"/>
    <xf numFmtId="2" fontId="53" fillId="0" borderId="0" xfId="0" applyNumberFormat="1" applyFont="1" applyFill="1" applyBorder="1"/>
    <xf numFmtId="9" fontId="53" fillId="0" borderId="0" xfId="45" applyFont="1" applyFill="1" applyBorder="1"/>
    <xf numFmtId="179" fontId="55" fillId="0" borderId="0" xfId="0" applyNumberFormat="1" applyFont="1" applyFill="1"/>
    <xf numFmtId="0" fontId="53" fillId="0" borderId="0" xfId="0" applyFont="1" applyFill="1" applyAlignment="1">
      <alignment horizontal="right"/>
    </xf>
    <xf numFmtId="14" fontId="53" fillId="0" borderId="0" xfId="0" applyNumberFormat="1" applyFont="1" applyFill="1" applyBorder="1"/>
    <xf numFmtId="0" fontId="53" fillId="10" borderId="0" xfId="43" applyFont="1" applyFill="1"/>
    <xf numFmtId="171" fontId="53" fillId="10" borderId="0" xfId="55" applyNumberFormat="1" applyFont="1" applyFill="1" applyAlignment="1">
      <alignment horizontal="right"/>
    </xf>
    <xf numFmtId="0" fontId="53" fillId="9" borderId="0" xfId="43" applyFont="1" applyFill="1" applyBorder="1"/>
    <xf numFmtId="0" fontId="53" fillId="9" borderId="0" xfId="43" applyFont="1" applyFill="1"/>
    <xf numFmtId="0" fontId="56" fillId="0" borderId="0" xfId="0" applyFont="1" applyFill="1"/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175" fontId="56" fillId="0" borderId="0" xfId="48" applyNumberFormat="1" applyFont="1" applyFill="1" applyAlignment="1">
      <alignment horizontal="center"/>
    </xf>
    <xf numFmtId="171" fontId="56" fillId="0" borderId="0" xfId="0" applyNumberFormat="1" applyFont="1" applyFill="1" applyAlignment="1"/>
    <xf numFmtId="0" fontId="57" fillId="0" borderId="0" xfId="0" applyFont="1" applyFill="1" applyAlignment="1">
      <alignment horizontal="right"/>
    </xf>
    <xf numFmtId="14" fontId="57" fillId="0" borderId="0" xfId="0" applyNumberFormat="1" applyFont="1" applyFill="1" applyBorder="1"/>
    <xf numFmtId="0" fontId="56" fillId="0" borderId="0" xfId="0" applyFont="1" applyFill="1" applyBorder="1"/>
    <xf numFmtId="2" fontId="56" fillId="0" borderId="0" xfId="0" applyNumberFormat="1" applyFont="1" applyFill="1" applyBorder="1"/>
    <xf numFmtId="9" fontId="56" fillId="0" borderId="0" xfId="45" applyFont="1" applyFill="1" applyBorder="1"/>
    <xf numFmtId="179" fontId="58" fillId="0" borderId="0" xfId="0" applyNumberFormat="1" applyFont="1" applyFill="1"/>
    <xf numFmtId="10" fontId="40" fillId="0" borderId="0" xfId="51" applyNumberFormat="1" applyFont="1" applyFill="1"/>
    <xf numFmtId="49" fontId="1" fillId="0" borderId="14" xfId="42" applyFont="1" applyBorder="1" applyAlignment="1" applyProtection="1">
      <alignment horizontal="center" vertical="center"/>
    </xf>
    <xf numFmtId="49" fontId="1" fillId="0" borderId="16" xfId="35" applyFont="1" applyBorder="1" applyAlignment="1" applyProtection="1">
      <alignment horizontal="center" vertical="center" wrapText="1"/>
    </xf>
    <xf numFmtId="0" fontId="53" fillId="0" borderId="0" xfId="210" applyFont="1" applyFill="1"/>
    <xf numFmtId="0" fontId="93" fillId="9" borderId="0" xfId="43" applyFont="1" applyFill="1"/>
    <xf numFmtId="0" fontId="53" fillId="0" borderId="0" xfId="210" applyFont="1" applyFill="1" applyAlignment="1">
      <alignment horizontal="right" indent="2"/>
    </xf>
    <xf numFmtId="176" fontId="53" fillId="0" borderId="0" xfId="211" applyNumberFormat="1" applyFont="1" applyFill="1"/>
    <xf numFmtId="0" fontId="93" fillId="9" borderId="0" xfId="43" applyFont="1" applyFill="1" applyBorder="1"/>
    <xf numFmtId="0" fontId="53" fillId="0" borderId="0" xfId="210" applyFont="1" applyFill="1" applyAlignment="1">
      <alignment horizontal="left" indent="2"/>
    </xf>
    <xf numFmtId="0" fontId="53" fillId="0" borderId="21" xfId="0" applyFont="1" applyFill="1" applyBorder="1"/>
    <xf numFmtId="175" fontId="53" fillId="0" borderId="21" xfId="0" applyNumberFormat="1" applyFont="1" applyFill="1" applyBorder="1"/>
    <xf numFmtId="175" fontId="56" fillId="0" borderId="0" xfId="0" applyNumberFormat="1" applyFont="1" applyFill="1" applyBorder="1"/>
    <xf numFmtId="0" fontId="56" fillId="0" borderId="21" xfId="0" applyFont="1" applyFill="1" applyBorder="1"/>
    <xf numFmtId="175" fontId="56" fillId="0" borderId="21" xfId="0" applyNumberFormat="1" applyFont="1" applyFill="1" applyBorder="1"/>
    <xf numFmtId="168" fontId="24" fillId="7" borderId="6" xfId="42" applyNumberFormat="1" applyFont="1" applyFill="1" applyBorder="1" applyAlignment="1" applyProtection="1">
      <alignment vertical="center"/>
    </xf>
    <xf numFmtId="4" fontId="24" fillId="7" borderId="9" xfId="42" applyNumberFormat="1" applyFont="1" applyFill="1" applyBorder="1" applyAlignment="1" applyProtection="1">
      <alignment horizontal="right" vertical="center"/>
    </xf>
    <xf numFmtId="0" fontId="28" fillId="0" borderId="0" xfId="43" applyFont="1" applyFill="1"/>
    <xf numFmtId="0" fontId="41" fillId="0" borderId="0" xfId="43" applyFont="1" applyFill="1" applyAlignment="1">
      <alignment horizontal="right"/>
    </xf>
    <xf numFmtId="0" fontId="30" fillId="0" borderId="0" xfId="43" applyFont="1" applyFill="1" applyAlignment="1">
      <alignment horizontal="right"/>
    </xf>
    <xf numFmtId="171" fontId="27" fillId="0" borderId="0" xfId="47" applyNumberFormat="1" applyFont="1" applyFill="1"/>
    <xf numFmtId="0" fontId="33" fillId="0" borderId="0" xfId="43" applyFont="1" applyFill="1"/>
    <xf numFmtId="171" fontId="29" fillId="0" borderId="0" xfId="47" applyNumberFormat="1" applyFont="1" applyFill="1"/>
    <xf numFmtId="0" fontId="93" fillId="0" borderId="0" xfId="43" applyFont="1" applyFill="1"/>
    <xf numFmtId="0" fontId="93" fillId="0" borderId="21" xfId="43" applyFont="1" applyFill="1" applyBorder="1"/>
    <xf numFmtId="171" fontId="53" fillId="0" borderId="0" xfId="55" applyNumberFormat="1" applyFont="1" applyFill="1"/>
    <xf numFmtId="0" fontId="53" fillId="0" borderId="0" xfId="43" applyFont="1" applyFill="1"/>
    <xf numFmtId="164" fontId="53" fillId="0" borderId="0" xfId="55" applyFont="1" applyFill="1"/>
    <xf numFmtId="0" fontId="53" fillId="0" borderId="0" xfId="43" applyFont="1" applyFill="1" applyBorder="1"/>
    <xf numFmtId="171" fontId="53" fillId="0" borderId="0" xfId="43" applyNumberFormat="1" applyFont="1" applyFill="1" applyBorder="1"/>
    <xf numFmtId="175" fontId="33" fillId="0" borderId="0" xfId="43" applyNumberFormat="1" applyFont="1" applyFill="1"/>
    <xf numFmtId="186" fontId="24" fillId="7" borderId="6" xfId="42" applyNumberFormat="1" applyFont="1" applyFill="1" applyBorder="1" applyAlignment="1" applyProtection="1">
      <alignment horizontal="right" vertical="center"/>
    </xf>
    <xf numFmtId="186" fontId="24" fillId="7" borderId="7" xfId="42" applyNumberFormat="1" applyFont="1" applyFill="1" applyBorder="1" applyAlignment="1" applyProtection="1">
      <alignment horizontal="right" vertical="center"/>
    </xf>
    <xf numFmtId="186" fontId="24" fillId="0" borderId="6" xfId="42" applyNumberFormat="1" applyFont="1" applyFill="1" applyBorder="1" applyAlignment="1" applyProtection="1">
      <alignment horizontal="right" vertical="center"/>
    </xf>
    <xf numFmtId="186" fontId="24" fillId="0" borderId="7" xfId="42" applyNumberFormat="1" applyFont="1" applyFill="1" applyBorder="1" applyAlignment="1" applyProtection="1">
      <alignment horizontal="right" vertical="center"/>
    </xf>
    <xf numFmtId="186" fontId="24" fillId="7" borderId="6" xfId="42" applyNumberFormat="1" applyFont="1" applyFill="1" applyBorder="1" applyAlignment="1" applyProtection="1">
      <alignment vertical="center"/>
    </xf>
    <xf numFmtId="186" fontId="24" fillId="7" borderId="7" xfId="42" applyNumberFormat="1" applyFont="1" applyFill="1" applyBorder="1" applyAlignment="1" applyProtection="1">
      <alignment vertical="center"/>
    </xf>
    <xf numFmtId="186" fontId="24" fillId="0" borderId="7" xfId="42" applyNumberFormat="1" applyFont="1" applyFill="1" applyBorder="1" applyAlignment="1" applyProtection="1">
      <alignment vertical="center"/>
    </xf>
    <xf numFmtId="186" fontId="24" fillId="0" borderId="6" xfId="42" applyNumberFormat="1" applyFont="1" applyFill="1" applyBorder="1" applyAlignment="1" applyProtection="1">
      <alignment vertical="center"/>
    </xf>
    <xf numFmtId="186" fontId="24" fillId="7" borderId="9" xfId="42" applyNumberFormat="1" applyFont="1" applyFill="1" applyBorder="1" applyAlignment="1" applyProtection="1">
      <alignment horizontal="right" vertical="center"/>
    </xf>
    <xf numFmtId="186" fontId="24" fillId="7" borderId="10" xfId="42" applyNumberFormat="1" applyFont="1" applyFill="1" applyBorder="1" applyAlignment="1" applyProtection="1">
      <alignment horizontal="right" vertical="center"/>
    </xf>
    <xf numFmtId="186" fontId="24" fillId="7" borderId="11" xfId="42" applyNumberFormat="1" applyFont="1" applyFill="1" applyBorder="1" applyAlignment="1" applyProtection="1">
      <alignment horizontal="right" vertical="center"/>
    </xf>
    <xf numFmtId="186" fontId="24" fillId="0" borderId="11" xfId="42" applyNumberFormat="1" applyFont="1" applyBorder="1" applyAlignment="1" applyProtection="1">
      <alignment horizontal="right" vertical="center"/>
    </xf>
    <xf numFmtId="186" fontId="24" fillId="7" borderId="12" xfId="42" applyNumberFormat="1" applyFont="1" applyFill="1" applyBorder="1" applyAlignment="1" applyProtection="1">
      <alignment horizontal="right" vertical="center"/>
    </xf>
    <xf numFmtId="168" fontId="24" fillId="7" borderId="9" xfId="42" applyNumberFormat="1" applyFont="1" applyFill="1" applyBorder="1" applyAlignment="1" applyProtection="1">
      <alignment horizontal="right" vertical="center"/>
    </xf>
    <xf numFmtId="186" fontId="24" fillId="7" borderId="32" xfId="42" applyNumberFormat="1" applyFont="1" applyFill="1" applyBorder="1" applyAlignment="1" applyProtection="1">
      <alignment horizontal="right" vertical="center"/>
    </xf>
    <xf numFmtId="186" fontId="24" fillId="7" borderId="38" xfId="42" applyNumberFormat="1" applyFont="1" applyFill="1" applyBorder="1" applyAlignment="1" applyProtection="1">
      <alignment horizontal="right" vertical="center"/>
    </xf>
    <xf numFmtId="186" fontId="24" fillId="7" borderId="18" xfId="42" applyNumberFormat="1" applyFont="1" applyFill="1" applyBorder="1" applyAlignment="1" applyProtection="1">
      <alignment horizontal="right" vertical="center"/>
    </xf>
    <xf numFmtId="186" fontId="24" fillId="0" borderId="18" xfId="42" applyNumberFormat="1" applyFont="1" applyFill="1" applyBorder="1" applyAlignment="1" applyProtection="1">
      <alignment horizontal="right" vertical="center"/>
    </xf>
    <xf numFmtId="186" fontId="24" fillId="5" borderId="6" xfId="42" applyNumberFormat="1" applyFont="1" applyFill="1" applyBorder="1" applyAlignment="1" applyProtection="1">
      <alignment vertical="center"/>
      <protection locked="0"/>
    </xf>
    <xf numFmtId="186" fontId="24" fillId="5" borderId="18" xfId="42" applyNumberFormat="1" applyFont="1" applyFill="1" applyBorder="1" applyAlignment="1" applyProtection="1">
      <alignment vertical="center"/>
      <protection locked="0"/>
    </xf>
    <xf numFmtId="186" fontId="24" fillId="8" borderId="6" xfId="42" applyNumberFormat="1" applyFont="1" applyFill="1" applyBorder="1" applyAlignment="1" applyProtection="1">
      <alignment vertical="center"/>
      <protection locked="0"/>
    </xf>
    <xf numFmtId="186" fontId="24" fillId="0" borderId="18" xfId="42" applyNumberFormat="1" applyFont="1" applyFill="1" applyBorder="1" applyAlignment="1" applyProtection="1">
      <alignment vertical="center"/>
    </xf>
    <xf numFmtId="186" fontId="24" fillId="8" borderId="18" xfId="42" applyNumberFormat="1" applyFont="1" applyFill="1" applyBorder="1" applyAlignment="1" applyProtection="1">
      <alignment vertical="center"/>
      <protection locked="0"/>
    </xf>
    <xf numFmtId="186" fontId="24" fillId="8" borderId="7" xfId="42" applyNumberFormat="1" applyFont="1" applyFill="1" applyBorder="1" applyAlignment="1" applyProtection="1">
      <alignment vertical="center"/>
      <protection locked="0"/>
    </xf>
    <xf numFmtId="186" fontId="24" fillId="7" borderId="33" xfId="42" applyNumberFormat="1" applyFont="1" applyFill="1" applyBorder="1" applyAlignment="1" applyProtection="1">
      <alignment horizontal="right" vertical="center"/>
    </xf>
    <xf numFmtId="186" fontId="24" fillId="5" borderId="7" xfId="42" applyNumberFormat="1" applyFont="1" applyFill="1" applyBorder="1" applyAlignment="1" applyProtection="1">
      <alignment vertical="center"/>
      <protection locked="0"/>
    </xf>
    <xf numFmtId="0" fontId="32" fillId="0" borderId="4" xfId="0" applyFont="1" applyFill="1" applyBorder="1" applyAlignment="1">
      <alignment horizontal="center" vertical="center" wrapText="1"/>
    </xf>
    <xf numFmtId="10" fontId="39" fillId="0" borderId="0" xfId="51" applyNumberFormat="1" applyFont="1" applyFill="1" applyAlignment="1"/>
    <xf numFmtId="171" fontId="31" fillId="0" borderId="4" xfId="48" applyNumberFormat="1" applyFont="1" applyFill="1" applyBorder="1" applyAlignment="1">
      <alignment horizontal="center"/>
    </xf>
    <xf numFmtId="171" fontId="38" fillId="0" borderId="4" xfId="51" applyNumberFormat="1" applyFont="1" applyFill="1" applyBorder="1" applyAlignment="1">
      <alignment horizontal="center"/>
    </xf>
    <xf numFmtId="173" fontId="41" fillId="0" borderId="4" xfId="52" applyNumberFormat="1" applyFont="1" applyFill="1" applyBorder="1" applyAlignment="1">
      <alignment horizontal="center"/>
    </xf>
    <xf numFmtId="180" fontId="38" fillId="0" borderId="4" xfId="48" applyNumberFormat="1" applyFont="1" applyFill="1" applyBorder="1" applyAlignment="1">
      <alignment horizontal="center"/>
    </xf>
    <xf numFmtId="180" fontId="41" fillId="0" borderId="4" xfId="48" applyNumberFormat="1" applyFont="1" applyFill="1" applyBorder="1" applyAlignment="1">
      <alignment horizontal="center"/>
    </xf>
    <xf numFmtId="180" fontId="41" fillId="0" borderId="4" xfId="48" applyNumberFormat="1" applyFont="1" applyFill="1" applyBorder="1" applyAlignment="1">
      <alignment horizontal="right"/>
    </xf>
    <xf numFmtId="180" fontId="38" fillId="0" borderId="4" xfId="45" applyNumberFormat="1" applyFont="1" applyFill="1" applyBorder="1" applyAlignment="1">
      <alignment horizontal="center"/>
    </xf>
    <xf numFmtId="180" fontId="41" fillId="0" borderId="52" xfId="48" applyNumberFormat="1" applyFont="1" applyFill="1" applyBorder="1" applyAlignment="1">
      <alignment horizontal="center"/>
    </xf>
    <xf numFmtId="180" fontId="38" fillId="0" borderId="23" xfId="48" applyNumberFormat="1" applyFont="1" applyFill="1" applyBorder="1" applyAlignment="1">
      <alignment horizontal="center"/>
    </xf>
    <xf numFmtId="187" fontId="42" fillId="0" borderId="0" xfId="0" applyNumberFormat="1" applyFont="1" applyFill="1"/>
    <xf numFmtId="177" fontId="42" fillId="0" borderId="0" xfId="0" applyNumberFormat="1" applyFont="1" applyFill="1"/>
    <xf numFmtId="188" fontId="42" fillId="0" borderId="0" xfId="0" applyNumberFormat="1" applyFont="1" applyFill="1"/>
    <xf numFmtId="189" fontId="42" fillId="0" borderId="0" xfId="0" applyNumberFormat="1" applyFont="1" applyFill="1"/>
    <xf numFmtId="187" fontId="40" fillId="0" borderId="0" xfId="0" applyNumberFormat="1" applyFont="1" applyFill="1"/>
    <xf numFmtId="190" fontId="2" fillId="0" borderId="0" xfId="43" applyNumberFormat="1" applyFont="1" applyFill="1"/>
    <xf numFmtId="190" fontId="33" fillId="0" borderId="0" xfId="43" applyNumberFormat="1" applyFont="1" applyFill="1"/>
    <xf numFmtId="169" fontId="24" fillId="31" borderId="18" xfId="42" applyNumberFormat="1" applyFont="1" applyFill="1" applyBorder="1" applyAlignment="1" applyProtection="1">
      <alignment vertical="center"/>
      <protection locked="0"/>
    </xf>
    <xf numFmtId="169" fontId="24" fillId="31" borderId="7" xfId="42" applyNumberFormat="1" applyFont="1" applyFill="1" applyBorder="1" applyAlignment="1" applyProtection="1">
      <alignment vertical="center"/>
      <protection locked="0"/>
    </xf>
    <xf numFmtId="169" fontId="1" fillId="0" borderId="0" xfId="42" applyNumberFormat="1" applyFont="1" applyAlignment="1" applyProtection="1">
      <alignment vertical="top" wrapText="1"/>
    </xf>
    <xf numFmtId="0" fontId="32" fillId="0" borderId="4" xfId="0" applyFont="1" applyFill="1" applyBorder="1" applyAlignment="1">
      <alignment horizontal="center" vertical="center" wrapText="1"/>
    </xf>
    <xf numFmtId="170" fontId="1" fillId="7" borderId="9" xfId="42" applyNumberFormat="1" applyFont="1" applyFill="1" applyBorder="1" applyAlignment="1" applyProtection="1">
      <alignment vertical="center"/>
    </xf>
    <xf numFmtId="169" fontId="1" fillId="7" borderId="9" xfId="42" applyNumberFormat="1" applyFont="1" applyFill="1" applyBorder="1" applyAlignment="1" applyProtection="1">
      <alignment vertical="center"/>
    </xf>
    <xf numFmtId="169" fontId="1" fillId="7" borderId="10" xfId="42" applyNumberFormat="1" applyFont="1" applyFill="1" applyBorder="1" applyAlignment="1" applyProtection="1">
      <alignment vertical="center"/>
    </xf>
    <xf numFmtId="191" fontId="42" fillId="0" borderId="0" xfId="51" applyNumberFormat="1" applyFont="1" applyFill="1"/>
    <xf numFmtId="171" fontId="41" fillId="32" borderId="4" xfId="48" applyNumberFormat="1" applyFont="1" applyFill="1" applyBorder="1" applyAlignment="1">
      <alignment horizontal="center"/>
    </xf>
    <xf numFmtId="171" fontId="42" fillId="0" borderId="0" xfId="0" applyNumberFormat="1" applyFont="1" applyFill="1"/>
    <xf numFmtId="187" fontId="53" fillId="0" borderId="0" xfId="0" applyNumberFormat="1" applyFont="1" applyFill="1" applyAlignment="1">
      <alignment horizontal="center"/>
    </xf>
    <xf numFmtId="187" fontId="2" fillId="0" borderId="0" xfId="43" applyNumberFormat="1" applyFont="1" applyFill="1"/>
    <xf numFmtId="179" fontId="40" fillId="0" borderId="0" xfId="0" applyNumberFormat="1" applyFont="1" applyFill="1"/>
    <xf numFmtId="3" fontId="2" fillId="0" borderId="0" xfId="43" applyNumberFormat="1" applyFont="1"/>
    <xf numFmtId="3" fontId="37" fillId="0" borderId="0" xfId="0" applyNumberFormat="1" applyFont="1" applyFill="1"/>
    <xf numFmtId="3" fontId="34" fillId="0" borderId="0" xfId="0" applyNumberFormat="1" applyFont="1" applyFill="1" applyAlignment="1">
      <alignment horizontal="center" vertical="center" wrapText="1"/>
    </xf>
    <xf numFmtId="3" fontId="39" fillId="0" borderId="0" xfId="48" applyNumberFormat="1" applyFont="1" applyFill="1" applyAlignment="1"/>
    <xf numFmtId="3" fontId="40" fillId="0" borderId="0" xfId="0" applyNumberFormat="1" applyFont="1" applyFill="1"/>
    <xf numFmtId="3" fontId="42" fillId="0" borderId="0" xfId="0" applyNumberFormat="1" applyFont="1" applyFill="1"/>
    <xf numFmtId="3" fontId="42" fillId="0" borderId="51" xfId="0" applyNumberFormat="1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 applyFill="1"/>
    <xf numFmtId="3" fontId="44" fillId="0" borderId="0" xfId="0" applyNumberFormat="1" applyFont="1" applyFill="1"/>
    <xf numFmtId="3" fontId="43" fillId="0" borderId="51" xfId="0" applyNumberFormat="1" applyFont="1" applyFill="1" applyBorder="1"/>
    <xf numFmtId="3" fontId="47" fillId="0" borderId="0" xfId="0" applyNumberFormat="1" applyFont="1" applyFill="1" applyBorder="1"/>
    <xf numFmtId="3" fontId="43" fillId="0" borderId="0" xfId="0" applyNumberFormat="1" applyFont="1" applyFill="1" applyBorder="1"/>
    <xf numFmtId="3" fontId="2" fillId="9" borderId="0" xfId="43" applyNumberFormat="1" applyFont="1" applyFill="1"/>
    <xf numFmtId="3" fontId="53" fillId="0" borderId="0" xfId="0" applyNumberFormat="1" applyFont="1" applyFill="1"/>
    <xf numFmtId="3" fontId="93" fillId="9" borderId="0" xfId="43" applyNumberFormat="1" applyFont="1" applyFill="1"/>
    <xf numFmtId="3" fontId="53" fillId="9" borderId="0" xfId="43" applyNumberFormat="1" applyFont="1" applyFill="1"/>
    <xf numFmtId="3" fontId="45" fillId="0" borderId="0" xfId="0" applyNumberFormat="1" applyFont="1" applyFill="1"/>
    <xf numFmtId="3" fontId="56" fillId="0" borderId="0" xfId="0" applyNumberFormat="1" applyFont="1" applyFill="1"/>
    <xf numFmtId="3" fontId="0" fillId="0" borderId="0" xfId="0" applyNumberFormat="1"/>
    <xf numFmtId="187" fontId="33" fillId="0" borderId="0" xfId="43" applyNumberFormat="1" applyFont="1" applyFill="1"/>
    <xf numFmtId="169" fontId="94" fillId="8" borderId="6" xfId="42" applyNumberFormat="1" applyFont="1" applyFill="1" applyBorder="1" applyAlignment="1" applyProtection="1">
      <alignment vertical="center"/>
      <protection locked="0"/>
    </xf>
    <xf numFmtId="169" fontId="94" fillId="8" borderId="18" xfId="42" applyNumberFormat="1" applyFont="1" applyFill="1" applyBorder="1" applyAlignment="1" applyProtection="1">
      <alignment vertical="center"/>
      <protection locked="0"/>
    </xf>
    <xf numFmtId="169" fontId="94" fillId="8" borderId="7" xfId="42" applyNumberFormat="1" applyFont="1" applyFill="1" applyBorder="1" applyAlignment="1" applyProtection="1">
      <alignment vertical="center"/>
      <protection locked="0"/>
    </xf>
    <xf numFmtId="9" fontId="40" fillId="0" borderId="0" xfId="51" applyNumberFormat="1" applyFont="1" applyFill="1"/>
    <xf numFmtId="4" fontId="34" fillId="0" borderId="0" xfId="0" applyNumberFormat="1" applyFont="1" applyFill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4" fillId="0" borderId="0" xfId="43" applyFont="1" applyFill="1"/>
    <xf numFmtId="171" fontId="95" fillId="0" borderId="0" xfId="47" applyNumberFormat="1" applyFont="1" applyFill="1"/>
    <xf numFmtId="179" fontId="96" fillId="0" borderId="0" xfId="0" applyNumberFormat="1" applyFont="1" applyFill="1"/>
    <xf numFmtId="176" fontId="34" fillId="0" borderId="0" xfId="43" applyNumberFormat="1" applyFont="1" applyFill="1"/>
    <xf numFmtId="176" fontId="95" fillId="0" borderId="0" xfId="43" applyNumberFormat="1" applyFont="1" applyFill="1"/>
    <xf numFmtId="2" fontId="27" fillId="0" borderId="0" xfId="43" applyNumberFormat="1" applyFont="1" applyFill="1"/>
    <xf numFmtId="3" fontId="2" fillId="0" borderId="0" xfId="43" applyNumberFormat="1" applyFont="1" applyFill="1"/>
    <xf numFmtId="2" fontId="2" fillId="0" borderId="0" xfId="43" applyNumberFormat="1" applyFont="1" applyFill="1"/>
    <xf numFmtId="2" fontId="34" fillId="0" borderId="0" xfId="43" applyNumberFormat="1" applyFont="1" applyFill="1"/>
    <xf numFmtId="3" fontId="34" fillId="0" borderId="0" xfId="43" applyNumberFormat="1" applyFont="1" applyFill="1"/>
    <xf numFmtId="0" fontId="93" fillId="0" borderId="0" xfId="43" applyFont="1" applyFill="1" applyBorder="1"/>
    <xf numFmtId="3" fontId="93" fillId="0" borderId="0" xfId="43" applyNumberFormat="1" applyFont="1" applyFill="1"/>
    <xf numFmtId="171" fontId="53" fillId="0" borderId="0" xfId="55" applyNumberFormat="1" applyFont="1" applyFill="1" applyAlignment="1">
      <alignment horizontal="right"/>
    </xf>
    <xf numFmtId="3" fontId="53" fillId="0" borderId="0" xfId="43" applyNumberFormat="1" applyFont="1" applyFill="1"/>
    <xf numFmtId="0" fontId="1" fillId="0" borderId="0" xfId="42" applyNumberFormat="1" applyFont="1" applyFill="1" applyProtection="1">
      <alignment vertical="top"/>
    </xf>
    <xf numFmtId="0" fontId="1" fillId="0" borderId="0" xfId="42" applyNumberFormat="1" applyFont="1" applyFill="1" applyAlignment="1" applyProtection="1">
      <alignment vertical="top" wrapText="1"/>
    </xf>
    <xf numFmtId="171" fontId="39" fillId="0" borderId="0" xfId="48" applyNumberFormat="1" applyFont="1" applyFill="1" applyAlignment="1"/>
    <xf numFmtId="0" fontId="41" fillId="0" borderId="0" xfId="0" applyFont="1" applyFill="1" applyAlignment="1">
      <alignment horizontal="right"/>
    </xf>
    <xf numFmtId="14" fontId="41" fillId="0" borderId="0" xfId="0" applyNumberFormat="1" applyFont="1" applyFill="1" applyBorder="1"/>
    <xf numFmtId="0" fontId="97" fillId="0" borderId="0" xfId="0" applyFont="1" applyFill="1"/>
    <xf numFmtId="3" fontId="97" fillId="0" borderId="0" xfId="0" applyNumberFormat="1" applyFont="1" applyFill="1"/>
    <xf numFmtId="175" fontId="45" fillId="0" borderId="0" xfId="0" applyNumberFormat="1" applyFont="1" applyFill="1" applyBorder="1"/>
    <xf numFmtId="0" fontId="45" fillId="0" borderId="0" xfId="0" applyFont="1" applyFill="1" applyAlignment="1">
      <alignment horizontal="right"/>
    </xf>
    <xf numFmtId="14" fontId="45" fillId="0" borderId="0" xfId="0" applyNumberFormat="1" applyFont="1" applyFill="1" applyBorder="1"/>
    <xf numFmtId="179" fontId="98" fillId="0" borderId="0" xfId="0" applyNumberFormat="1" applyFont="1" applyFill="1"/>
    <xf numFmtId="0" fontId="45" fillId="0" borderId="21" xfId="0" applyFont="1" applyFill="1" applyBorder="1"/>
    <xf numFmtId="175" fontId="45" fillId="0" borderId="21" xfId="0" applyNumberFormat="1" applyFont="1" applyFill="1" applyBorder="1"/>
    <xf numFmtId="0" fontId="99" fillId="0" borderId="0" xfId="0" applyFont="1" applyFill="1"/>
    <xf numFmtId="0" fontId="99" fillId="0" borderId="0" xfId="0" applyFont="1" applyFill="1" applyAlignment="1">
      <alignment horizontal="left"/>
    </xf>
    <xf numFmtId="187" fontId="99" fillId="0" borderId="0" xfId="0" applyNumberFormat="1" applyFont="1" applyFill="1" applyAlignment="1">
      <alignment horizontal="center"/>
    </xf>
    <xf numFmtId="175" fontId="99" fillId="0" borderId="0" xfId="48" applyNumberFormat="1" applyFont="1" applyFill="1" applyAlignment="1">
      <alignment horizontal="center"/>
    </xf>
    <xf numFmtId="0" fontId="99" fillId="0" borderId="21" xfId="0" applyFont="1" applyFill="1" applyBorder="1"/>
    <xf numFmtId="175" fontId="99" fillId="0" borderId="21" xfId="0" applyNumberFormat="1" applyFont="1" applyFill="1" applyBorder="1"/>
    <xf numFmtId="0" fontId="100" fillId="0" borderId="0" xfId="0" applyFont="1" applyFill="1" applyAlignment="1">
      <alignment horizontal="right"/>
    </xf>
    <xf numFmtId="171" fontId="41" fillId="33" borderId="4" xfId="48" applyNumberFormat="1" applyFont="1" applyFill="1" applyBorder="1" applyAlignment="1">
      <alignment horizontal="center"/>
    </xf>
    <xf numFmtId="171" fontId="38" fillId="33" borderId="4" xfId="48" applyNumberFormat="1" applyFont="1" applyFill="1" applyBorder="1" applyAlignment="1">
      <alignment horizontal="center"/>
    </xf>
    <xf numFmtId="171" fontId="38" fillId="33" borderId="4" xfId="45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171" fontId="38" fillId="33" borderId="4" xfId="51" applyNumberFormat="1" applyFont="1" applyFill="1" applyBorder="1" applyAlignment="1">
      <alignment horizontal="center"/>
    </xf>
    <xf numFmtId="171" fontId="31" fillId="34" borderId="4" xfId="48" applyNumberFormat="1" applyFont="1" applyFill="1" applyBorder="1" applyAlignment="1">
      <alignment horizontal="right"/>
    </xf>
    <xf numFmtId="14" fontId="1" fillId="0" borderId="0" xfId="42" applyNumberFormat="1" applyFont="1" applyFill="1" applyProtection="1">
      <alignment vertical="top"/>
    </xf>
    <xf numFmtId="0" fontId="32" fillId="0" borderId="4" xfId="0" applyFont="1" applyFill="1" applyBorder="1" applyAlignment="1">
      <alignment horizontal="center" vertical="center" wrapText="1"/>
    </xf>
    <xf numFmtId="187" fontId="45" fillId="0" borderId="0" xfId="0" applyNumberFormat="1" applyFont="1" applyFill="1" applyAlignment="1">
      <alignment horizontal="center"/>
    </xf>
    <xf numFmtId="0" fontId="101" fillId="0" borderId="0" xfId="42" applyNumberFormat="1" applyFont="1" applyAlignment="1" applyProtection="1">
      <alignment vertical="top" wrapText="1"/>
    </xf>
    <xf numFmtId="0" fontId="45" fillId="0" borderId="0" xfId="210" applyFont="1" applyFill="1"/>
    <xf numFmtId="0" fontId="102" fillId="0" borderId="0" xfId="43" applyFont="1" applyFill="1"/>
    <xf numFmtId="0" fontId="102" fillId="0" borderId="21" xfId="43" applyFont="1" applyFill="1" applyBorder="1"/>
    <xf numFmtId="0" fontId="45" fillId="0" borderId="0" xfId="210" applyFont="1" applyFill="1" applyAlignment="1">
      <alignment horizontal="left" indent="2"/>
    </xf>
    <xf numFmtId="0" fontId="45" fillId="0" borderId="0" xfId="210" applyFont="1" applyFill="1" applyAlignment="1">
      <alignment horizontal="right" indent="2"/>
    </xf>
    <xf numFmtId="176" fontId="45" fillId="0" borderId="0" xfId="211" applyNumberFormat="1" applyFont="1" applyFill="1"/>
    <xf numFmtId="0" fontId="102" fillId="0" borderId="0" xfId="43" applyFont="1" applyFill="1" applyBorder="1"/>
    <xf numFmtId="3" fontId="102" fillId="0" borderId="0" xfId="43" applyNumberFormat="1" applyFont="1" applyFill="1"/>
    <xf numFmtId="0" fontId="45" fillId="0" borderId="0" xfId="43" applyFont="1" applyFill="1"/>
    <xf numFmtId="171" fontId="45" fillId="0" borderId="0" xfId="55" applyNumberFormat="1" applyFont="1" applyFill="1"/>
    <xf numFmtId="164" fontId="45" fillId="0" borderId="0" xfId="55" applyFont="1" applyFill="1"/>
    <xf numFmtId="0" fontId="45" fillId="0" borderId="0" xfId="43" applyFont="1" applyFill="1" applyBorder="1"/>
    <xf numFmtId="171" fontId="45" fillId="0" borderId="0" xfId="43" applyNumberFormat="1" applyFont="1" applyFill="1" applyBorder="1"/>
    <xf numFmtId="171" fontId="45" fillId="0" borderId="0" xfId="55" applyNumberFormat="1" applyFont="1" applyFill="1" applyAlignment="1">
      <alignment horizontal="right"/>
    </xf>
    <xf numFmtId="3" fontId="45" fillId="0" borderId="0" xfId="43" applyNumberFormat="1" applyFont="1" applyFill="1"/>
    <xf numFmtId="49" fontId="1" fillId="0" borderId="48" xfId="42" applyBorder="1" applyAlignment="1" applyProtection="1">
      <alignment horizontal="center" vertical="center" wrapText="1"/>
    </xf>
    <xf numFmtId="49" fontId="1" fillId="0" borderId="45" xfId="42" applyFont="1" applyBorder="1" applyAlignment="1" applyProtection="1">
      <alignment horizontal="center" vertical="center" wrapText="1"/>
    </xf>
    <xf numFmtId="49" fontId="1" fillId="0" borderId="47" xfId="42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49" fontId="1" fillId="0" borderId="5" xfId="42" applyBorder="1" applyAlignment="1" applyProtection="1">
      <alignment horizontal="center" vertical="center" wrapText="1"/>
    </xf>
    <xf numFmtId="49" fontId="1" fillId="0" borderId="49" xfId="42" applyFont="1" applyBorder="1" applyAlignment="1" applyProtection="1">
      <alignment horizontal="center" vertical="center"/>
    </xf>
    <xf numFmtId="49" fontId="1" fillId="0" borderId="14" xfId="42" applyFont="1" applyBorder="1" applyAlignment="1" applyProtection="1">
      <alignment horizontal="center" vertical="center"/>
    </xf>
    <xf numFmtId="49" fontId="1" fillId="0" borderId="46" xfId="42" applyFont="1" applyBorder="1" applyAlignment="1" applyProtection="1">
      <alignment horizontal="center" vertical="center" wrapText="1"/>
    </xf>
    <xf numFmtId="49" fontId="1" fillId="0" borderId="50" xfId="42" applyFont="1" applyBorder="1" applyAlignment="1" applyProtection="1">
      <alignment horizontal="center" vertical="center" wrapText="1"/>
    </xf>
    <xf numFmtId="49" fontId="1" fillId="0" borderId="17" xfId="42" applyFont="1" applyBorder="1" applyAlignment="1" applyProtection="1">
      <alignment horizontal="center" vertical="center" wrapText="1"/>
    </xf>
    <xf numFmtId="49" fontId="1" fillId="0" borderId="43" xfId="42" applyFont="1" applyBorder="1" applyAlignment="1" applyProtection="1">
      <alignment horizontal="center" vertical="center" wrapText="1"/>
    </xf>
    <xf numFmtId="49" fontId="1" fillId="0" borderId="44" xfId="42" applyFont="1" applyBorder="1" applyAlignment="1" applyProtection="1">
      <alignment horizontal="center" vertical="center" wrapText="1"/>
    </xf>
    <xf numFmtId="49" fontId="46" fillId="0" borderId="0" xfId="42" applyFont="1" applyFill="1" applyBorder="1" applyAlignment="1" applyProtection="1">
      <alignment horizontal="center" vertical="center" wrapText="1"/>
    </xf>
    <xf numFmtId="49" fontId="46" fillId="0" borderId="0" xfId="35" applyFont="1" applyFill="1" applyBorder="1" applyAlignment="1" applyProtection="1">
      <alignment horizontal="center" vertical="center" wrapText="1"/>
    </xf>
    <xf numFmtId="49" fontId="1" fillId="0" borderId="49" xfId="35" applyFont="1" applyBorder="1" applyAlignment="1" applyProtection="1">
      <alignment horizontal="center" vertical="center"/>
    </xf>
    <xf numFmtId="49" fontId="1" fillId="0" borderId="13" xfId="35" applyFont="1" applyBorder="1" applyAlignment="1" applyProtection="1">
      <alignment horizontal="center" vertical="center"/>
    </xf>
    <xf numFmtId="49" fontId="1" fillId="0" borderId="50" xfId="35" applyFont="1" applyBorder="1" applyAlignment="1" applyProtection="1">
      <alignment horizontal="center" vertical="center" wrapText="1"/>
    </xf>
    <xf numFmtId="49" fontId="1" fillId="0" borderId="16" xfId="35" applyFont="1" applyBorder="1" applyAlignment="1" applyProtection="1">
      <alignment horizontal="center" vertical="center" wrapText="1"/>
    </xf>
    <xf numFmtId="49" fontId="7" fillId="0" borderId="61" xfId="42" applyFont="1" applyFill="1" applyBorder="1" applyAlignment="1" applyProtection="1">
      <alignment horizontal="center" vertical="center" wrapText="1"/>
    </xf>
    <xf numFmtId="49" fontId="7" fillId="0" borderId="61" xfId="35" applyFont="1" applyFill="1" applyBorder="1" applyAlignment="1" applyProtection="1">
      <alignment horizontal="center" vertical="center" wrapText="1"/>
    </xf>
    <xf numFmtId="0" fontId="50" fillId="0" borderId="0" xfId="0" applyFont="1" applyFill="1" applyAlignment="1">
      <alignment horizontal="center"/>
    </xf>
    <xf numFmtId="180" fontId="37" fillId="0" borderId="0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wrapText="1"/>
    </xf>
  </cellXfs>
  <cellStyles count="2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 2" xfId="56"/>
    <cellStyle name="20% - Акцент1 2 2" xfId="57"/>
    <cellStyle name="20% - Акцент2 2" xfId="58"/>
    <cellStyle name="20% - Акцент2 2 2" xfId="59"/>
    <cellStyle name="20% - Акцент3 2" xfId="60"/>
    <cellStyle name="20% - Акцент3 2 2" xfId="61"/>
    <cellStyle name="20% - Акцент4 2" xfId="62"/>
    <cellStyle name="20% - Акцент4 2 2" xfId="63"/>
    <cellStyle name="20% - Акцент5 2" xfId="64"/>
    <cellStyle name="20% - Акцент5 2 2" xfId="65"/>
    <cellStyle name="20% - Акцент6 2" xfId="66"/>
    <cellStyle name="20% - Акцент6 2 2" xfId="67"/>
    <cellStyle name="40% - Акцент1 2" xfId="68"/>
    <cellStyle name="40% - Акцент1 2 2" xfId="69"/>
    <cellStyle name="40% - Акцент2 2" xfId="70"/>
    <cellStyle name="40% - Акцент2 2 2" xfId="71"/>
    <cellStyle name="40% - Акцент3 2" xfId="72"/>
    <cellStyle name="40% - Акцент3 2 2" xfId="73"/>
    <cellStyle name="40% - Акцент4 2" xfId="74"/>
    <cellStyle name="40% - Акцент4 2 2" xfId="75"/>
    <cellStyle name="40% - Акцент5 2" xfId="76"/>
    <cellStyle name="40% - Акцент5 2 2" xfId="77"/>
    <cellStyle name="40% - Акцент6 2" xfId="78"/>
    <cellStyle name="40% - Акцент6 2 2" xfId="79"/>
    <cellStyle name="60% - Акцент1 2" xfId="80"/>
    <cellStyle name="60% - Акцент1 2 2" xfId="81"/>
    <cellStyle name="60% - Акцент2 2" xfId="82"/>
    <cellStyle name="60% - Акцент2 2 2" xfId="83"/>
    <cellStyle name="60% - Акцент3 2" xfId="84"/>
    <cellStyle name="60% - Акцент3 2 2" xfId="85"/>
    <cellStyle name="60% - Акцент4 2" xfId="86"/>
    <cellStyle name="60% - Акцент4 2 2" xfId="87"/>
    <cellStyle name="60% - Акцент5 2" xfId="88"/>
    <cellStyle name="60% - Акцент5 2 2" xfId="89"/>
    <cellStyle name="60% - Акцент6 2" xfId="90"/>
    <cellStyle name="60% - Акцент6 2 2" xfId="91"/>
    <cellStyle name="Cells 2" xfId="16"/>
    <cellStyle name="Currency [0]" xfId="17"/>
    <cellStyle name="Currency2" xfId="18"/>
    <cellStyle name="Euro" xfId="92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 2" xfId="93"/>
    <cellStyle name="Акцент1 2 2" xfId="94"/>
    <cellStyle name="Акцент2 2" xfId="95"/>
    <cellStyle name="Акцент2 2 2" xfId="96"/>
    <cellStyle name="Акцент3 2" xfId="97"/>
    <cellStyle name="Акцент3 2 2" xfId="98"/>
    <cellStyle name="Акцент4 2" xfId="99"/>
    <cellStyle name="Акцент4 2 2" xfId="100"/>
    <cellStyle name="Акцент5 2" xfId="101"/>
    <cellStyle name="Акцент5 2 2" xfId="102"/>
    <cellStyle name="Акцент6 2" xfId="103"/>
    <cellStyle name="Акцент6 2 2" xfId="104"/>
    <cellStyle name="Ввод  2" xfId="27"/>
    <cellStyle name="Ввод  2 2" xfId="105"/>
    <cellStyle name="Вывод 2" xfId="106"/>
    <cellStyle name="Вывод 2 2" xfId="107"/>
    <cellStyle name="Вычисление 2" xfId="108"/>
    <cellStyle name="Вычисление 2 2" xfId="109"/>
    <cellStyle name="Гиперссылка" xfId="28" builtinId="8" customBuiltin="1"/>
    <cellStyle name="Гиперссылка 2" xfId="29"/>
    <cellStyle name="Гиперссылка 2 2" xfId="30"/>
    <cellStyle name="Гиперссылка 4" xfId="31"/>
    <cellStyle name="Заголовок" xfId="32"/>
    <cellStyle name="Заголовок 1 2" xfId="110"/>
    <cellStyle name="Заголовок 1 2 2" xfId="111"/>
    <cellStyle name="Заголовок 2 2" xfId="112"/>
    <cellStyle name="Заголовок 2 2 2" xfId="113"/>
    <cellStyle name="Заголовок 3 2" xfId="114"/>
    <cellStyle name="Заголовок 3 2 2" xfId="115"/>
    <cellStyle name="Заголовок 4 2" xfId="116"/>
    <cellStyle name="Заголовок 4 2 2" xfId="117"/>
    <cellStyle name="ЗаголовокСтолбца" xfId="33"/>
    <cellStyle name="Значение" xfId="34"/>
    <cellStyle name="Итог 2" xfId="118"/>
    <cellStyle name="Итог 2 2" xfId="119"/>
    <cellStyle name="Контрольная ячейка 2" xfId="120"/>
    <cellStyle name="Контрольная ячейка 2 2" xfId="121"/>
    <cellStyle name="Название 2" xfId="122"/>
    <cellStyle name="Нейтральный 2" xfId="123"/>
    <cellStyle name="Нейтральный 2 2" xfId="124"/>
    <cellStyle name="Обычный" xfId="0" builtinId="0"/>
    <cellStyle name="Обычный 10" xfId="35"/>
    <cellStyle name="Обычный 11" xfId="125"/>
    <cellStyle name="Обычный 12" xfId="126"/>
    <cellStyle name="Обычный 12 2" xfId="36"/>
    <cellStyle name="Обычный 13" xfId="127"/>
    <cellStyle name="Обычный 14" xfId="128"/>
    <cellStyle name="Обычный 15" xfId="129"/>
    <cellStyle name="Обычный 16" xfId="130"/>
    <cellStyle name="Обычный 17" xfId="131"/>
    <cellStyle name="Обычный 18" xfId="132"/>
    <cellStyle name="Обычный 19" xfId="133"/>
    <cellStyle name="Обычный 2" xfId="37"/>
    <cellStyle name="Обычный 2 10 2" xfId="38"/>
    <cellStyle name="Обычный 2 2" xfId="39"/>
    <cellStyle name="Обычный 2 3" xfId="134"/>
    <cellStyle name="Обычный 2 4" xfId="135"/>
    <cellStyle name="Обычный 2 5" xfId="136"/>
    <cellStyle name="Обычный 2_1D6CCA7B" xfId="137"/>
    <cellStyle name="Обычный 2_Форма П1.30 2017 в ДРСК" xfId="210"/>
    <cellStyle name="Обычный 20" xfId="138"/>
    <cellStyle name="Обычный 21" xfId="139"/>
    <cellStyle name="Обычный 22" xfId="140"/>
    <cellStyle name="Обычный 23" xfId="141"/>
    <cellStyle name="Обычный 24" xfId="142"/>
    <cellStyle name="Обычный 25" xfId="143"/>
    <cellStyle name="Обычный 26" xfId="144"/>
    <cellStyle name="Обычный 27" xfId="145"/>
    <cellStyle name="Обычный 28" xfId="146"/>
    <cellStyle name="Обычный 29" xfId="147"/>
    <cellStyle name="Обычный 3" xfId="40"/>
    <cellStyle name="Обычный 3 2" xfId="148"/>
    <cellStyle name="Обычный 3 3" xfId="41"/>
    <cellStyle name="Обычный 3_Ведомость Хасан_март2010" xfId="149"/>
    <cellStyle name="Обычный 30" xfId="150"/>
    <cellStyle name="Обычный 31" xfId="151"/>
    <cellStyle name="Обычный 32" xfId="152"/>
    <cellStyle name="Обычный 33" xfId="153"/>
    <cellStyle name="Обычный 34" xfId="154"/>
    <cellStyle name="Обычный 35" xfId="155"/>
    <cellStyle name="Обычный 36" xfId="156"/>
    <cellStyle name="Обычный 37" xfId="157"/>
    <cellStyle name="Обычный 38" xfId="158"/>
    <cellStyle name="Обычный 39" xfId="159"/>
    <cellStyle name="Обычный 4" xfId="42"/>
    <cellStyle name="Обычный 40" xfId="160"/>
    <cellStyle name="Обычный 41" xfId="161"/>
    <cellStyle name="Обычный 42" xfId="162"/>
    <cellStyle name="Обычный 43" xfId="163"/>
    <cellStyle name="Обычный 44" xfId="164"/>
    <cellStyle name="Обычный 45" xfId="165"/>
    <cellStyle name="Обычный 46" xfId="166"/>
    <cellStyle name="Обычный 47" xfId="167"/>
    <cellStyle name="Обычный 48" xfId="168"/>
    <cellStyle name="Обычный 48 2" xfId="53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Обычный_1.30 ООО Приморская энергетическая сетевая компания 2" xfId="52"/>
    <cellStyle name="Обычный_1.30 ООО РЭС" xfId="43"/>
    <cellStyle name="Открывавшаяся гиперссылка" xfId="44" builtinId="9" customBuiltin="1"/>
    <cellStyle name="Плохой 2" xfId="174"/>
    <cellStyle name="Плохой 2 2" xfId="175"/>
    <cellStyle name="Пояснение 2" xfId="176"/>
    <cellStyle name="Пояснение 2 2" xfId="177"/>
    <cellStyle name="Примечание 2" xfId="178"/>
    <cellStyle name="Примечание 2 2" xfId="179"/>
    <cellStyle name="Примечание 3" xfId="180"/>
    <cellStyle name="Примечание 4" xfId="181"/>
    <cellStyle name="Примечание 5" xfId="182"/>
    <cellStyle name="Примечание 6" xfId="183"/>
    <cellStyle name="Примечание 7" xfId="184"/>
    <cellStyle name="Примечание 8" xfId="185"/>
    <cellStyle name="Процентный" xfId="51" builtinId="5"/>
    <cellStyle name="Процентный 2" xfId="45"/>
    <cellStyle name="Процентный 2 2" xfId="186"/>
    <cellStyle name="Процентный 2 3" xfId="187"/>
    <cellStyle name="Процентный 3" xfId="188"/>
    <cellStyle name="Процентный 3 2" xfId="189"/>
    <cellStyle name="Процентный 4" xfId="190"/>
    <cellStyle name="Процентный 5" xfId="191"/>
    <cellStyle name="Связанная ячейка 2" xfId="192"/>
    <cellStyle name="Связанная ячейка 2 2" xfId="193"/>
    <cellStyle name="Стиль 1" xfId="46"/>
    <cellStyle name="Текст предупреждения 2" xfId="194"/>
    <cellStyle name="Текст предупреждения 2 2" xfId="195"/>
    <cellStyle name="Финансовый" xfId="47" builtinId="3"/>
    <cellStyle name="Финансовый 10" xfId="54"/>
    <cellStyle name="Финансовый 2" xfId="48"/>
    <cellStyle name="Финансовый 2 2" xfId="196"/>
    <cellStyle name="Финансовый 2_БЛАНК от ЗЭС УСЛУГА и ПО для сверки янв12" xfId="197"/>
    <cellStyle name="Финансовый 2_Форма П1.30 2017 в ДРСК" xfId="211"/>
    <cellStyle name="Финансовый 26" xfId="198"/>
    <cellStyle name="Финансовый 3" xfId="199"/>
    <cellStyle name="Финансовый 3 2" xfId="55"/>
    <cellStyle name="Финансовый 3_файл для сверки Услуга_май_2010 от Дсб 2" xfId="200"/>
    <cellStyle name="Финансовый 4" xfId="201"/>
    <cellStyle name="Финансовый 47" xfId="202"/>
    <cellStyle name="Финансовый 5" xfId="203"/>
    <cellStyle name="Финансовый 6" xfId="204"/>
    <cellStyle name="Финансовый 7" xfId="205"/>
    <cellStyle name="Финансовый 8" xfId="206"/>
    <cellStyle name="Финансовый 9" xfId="207"/>
    <cellStyle name="Формула" xfId="49"/>
    <cellStyle name="ФормулаВБ_Мониторинг инвестиций" xfId="50"/>
    <cellStyle name="Хороший 2" xfId="208"/>
    <cellStyle name="Хороший 2 2" xfId="209"/>
  </cellStyles>
  <dxfs count="0"/>
  <tableStyles count="0" defaultTableStyle="TableStyleMedium2" defaultPivotStyle="PivotStyleLight16"/>
  <colors>
    <mruColors>
      <color rgb="FF66FF99"/>
      <color rgb="FFFFCCCC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2/Local%20Settings/Temporary%20Internet%20Files/Content.IE5/E11DT17Q/&#1044;&#1072;&#1085;&#1085;&#1099;&#1077;%20&#1074;%20&#1044;&#1058;%20&#1055;&#1050;/FORM3.1.2013(v1.0).xls%20-%202.BKP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workbookViewId="0">
      <pane xSplit="3" ySplit="7" topLeftCell="N8" activePane="bottomRight" state="frozen"/>
      <selection pane="topRight" activeCell="D1" sqref="D1"/>
      <selection pane="bottomLeft" activeCell="A8" sqref="A8"/>
      <selection pane="bottomRight" activeCell="AC8" sqref="AC8"/>
    </sheetView>
  </sheetViews>
  <sheetFormatPr defaultRowHeight="14.4"/>
  <cols>
    <col min="2" max="2" width="45" customWidth="1"/>
    <col min="4" max="4" width="10.5546875" bestFit="1" customWidth="1"/>
    <col min="5" max="5" width="8.33203125" customWidth="1"/>
    <col min="6" max="6" width="8.44140625" customWidth="1"/>
    <col min="7" max="7" width="10.5546875" bestFit="1" customWidth="1"/>
    <col min="8" max="8" width="10.6640625" customWidth="1"/>
    <col min="9" max="9" width="10.33203125" customWidth="1"/>
    <col min="10" max="10" width="8.5546875" customWidth="1"/>
    <col min="11" max="11" width="8.88671875" customWidth="1"/>
    <col min="12" max="12" width="10.5546875" bestFit="1" customWidth="1"/>
    <col min="13" max="13" width="10.6640625" customWidth="1"/>
    <col min="14" max="14" width="10.5546875" bestFit="1" customWidth="1"/>
    <col min="15" max="16" width="9.44140625" bestFit="1" customWidth="1"/>
    <col min="17" max="17" width="10.5546875" bestFit="1" customWidth="1"/>
    <col min="18" max="18" width="10.6640625" customWidth="1"/>
    <col min="19" max="19" width="10.44140625" customWidth="1"/>
    <col min="20" max="20" width="8.44140625" customWidth="1"/>
    <col min="21" max="21" width="9.5546875" customWidth="1"/>
    <col min="22" max="22" width="14.33203125" bestFit="1" customWidth="1"/>
    <col min="23" max="23" width="10.5546875" bestFit="1" customWidth="1"/>
    <col min="24" max="24" width="10.88671875" customWidth="1"/>
    <col min="25" max="25" width="9.33203125" bestFit="1" customWidth="1"/>
    <col min="26" max="26" width="8.44140625" customWidth="1"/>
    <col min="27" max="28" width="10.5546875" bestFit="1" customWidth="1"/>
  </cols>
  <sheetData>
    <row r="1" spans="1:33">
      <c r="AD1" t="s">
        <v>55</v>
      </c>
    </row>
    <row r="2" spans="1:33">
      <c r="AE2" s="451" t="s">
        <v>52</v>
      </c>
      <c r="AF2" s="451"/>
      <c r="AG2" s="451"/>
    </row>
    <row r="3" spans="1:33" ht="30.75" customHeight="1">
      <c r="A3" s="460" t="s">
        <v>227</v>
      </c>
      <c r="B3" s="460"/>
      <c r="C3" s="460"/>
      <c r="D3" s="46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1"/>
      <c r="Y4" s="1"/>
      <c r="Z4" s="1"/>
      <c r="AA4" s="1"/>
      <c r="AB4" s="4"/>
      <c r="AC4" s="1"/>
      <c r="AD4" s="1"/>
      <c r="AE4" s="1"/>
      <c r="AF4" s="1"/>
      <c r="AG4" s="1"/>
    </row>
    <row r="5" spans="1:33" ht="14.4" customHeight="1">
      <c r="A5" s="453" t="s">
        <v>0</v>
      </c>
      <c r="B5" s="456" t="s">
        <v>1</v>
      </c>
      <c r="C5" s="458" t="s">
        <v>2</v>
      </c>
      <c r="D5" s="452" t="s">
        <v>166</v>
      </c>
      <c r="E5" s="449"/>
      <c r="F5" s="449"/>
      <c r="G5" s="449"/>
      <c r="H5" s="455"/>
      <c r="I5" s="452" t="s">
        <v>167</v>
      </c>
      <c r="J5" s="449"/>
      <c r="K5" s="449"/>
      <c r="L5" s="449"/>
      <c r="M5" s="450"/>
      <c r="N5" s="448" t="s">
        <v>168</v>
      </c>
      <c r="O5" s="449"/>
      <c r="P5" s="449"/>
      <c r="Q5" s="449"/>
      <c r="R5" s="450"/>
      <c r="S5" s="452" t="s">
        <v>169</v>
      </c>
      <c r="T5" s="449"/>
      <c r="U5" s="449"/>
      <c r="V5" s="449"/>
      <c r="W5" s="455"/>
      <c r="X5" s="452" t="s">
        <v>170</v>
      </c>
      <c r="Y5" s="449"/>
      <c r="Z5" s="449"/>
      <c r="AA5" s="449"/>
      <c r="AB5" s="450"/>
      <c r="AC5" s="448" t="s">
        <v>171</v>
      </c>
      <c r="AD5" s="449"/>
      <c r="AE5" s="449"/>
      <c r="AF5" s="449"/>
      <c r="AG5" s="450"/>
    </row>
    <row r="6" spans="1:33" ht="15" thickBot="1">
      <c r="A6" s="454"/>
      <c r="B6" s="457"/>
      <c r="C6" s="459"/>
      <c r="D6" s="34" t="s">
        <v>3</v>
      </c>
      <c r="E6" s="65" t="s">
        <v>4</v>
      </c>
      <c r="F6" s="65" t="s">
        <v>5</v>
      </c>
      <c r="G6" s="65" t="s">
        <v>6</v>
      </c>
      <c r="H6" s="66" t="s">
        <v>7</v>
      </c>
      <c r="I6" s="34" t="s">
        <v>3</v>
      </c>
      <c r="J6" s="65" t="s">
        <v>4</v>
      </c>
      <c r="K6" s="65" t="s">
        <v>5</v>
      </c>
      <c r="L6" s="65" t="s">
        <v>6</v>
      </c>
      <c r="M6" s="67" t="s">
        <v>7</v>
      </c>
      <c r="N6" s="68" t="s">
        <v>3</v>
      </c>
      <c r="O6" s="65" t="s">
        <v>4</v>
      </c>
      <c r="P6" s="65" t="s">
        <v>5</v>
      </c>
      <c r="Q6" s="65" t="s">
        <v>6</v>
      </c>
      <c r="R6" s="67" t="s">
        <v>7</v>
      </c>
      <c r="S6" s="34" t="s">
        <v>3</v>
      </c>
      <c r="T6" s="65" t="s">
        <v>4</v>
      </c>
      <c r="U6" s="65" t="s">
        <v>5</v>
      </c>
      <c r="V6" s="65" t="s">
        <v>6</v>
      </c>
      <c r="W6" s="66" t="s">
        <v>7</v>
      </c>
      <c r="X6" s="34" t="s">
        <v>3</v>
      </c>
      <c r="Y6" s="65" t="s">
        <v>4</v>
      </c>
      <c r="Z6" s="65" t="s">
        <v>5</v>
      </c>
      <c r="AA6" s="65" t="s">
        <v>6</v>
      </c>
      <c r="AB6" s="67" t="s">
        <v>7</v>
      </c>
      <c r="AC6" s="68" t="s">
        <v>3</v>
      </c>
      <c r="AD6" s="65" t="s">
        <v>4</v>
      </c>
      <c r="AE6" s="65" t="s">
        <v>5</v>
      </c>
      <c r="AF6" s="65" t="s">
        <v>6</v>
      </c>
      <c r="AG6" s="67" t="s">
        <v>7</v>
      </c>
    </row>
    <row r="7" spans="1:33" ht="15" thickBot="1">
      <c r="A7" s="57" t="s">
        <v>8</v>
      </c>
      <c r="B7" s="58" t="s">
        <v>9</v>
      </c>
      <c r="C7" s="59" t="s">
        <v>10</v>
      </c>
      <c r="D7" s="60" t="s">
        <v>12</v>
      </c>
      <c r="E7" s="61" t="s">
        <v>13</v>
      </c>
      <c r="F7" s="61" t="s">
        <v>14</v>
      </c>
      <c r="G7" s="61" t="s">
        <v>15</v>
      </c>
      <c r="H7" s="62" t="s">
        <v>16</v>
      </c>
      <c r="I7" s="60" t="s">
        <v>17</v>
      </c>
      <c r="J7" s="61" t="s">
        <v>18</v>
      </c>
      <c r="K7" s="61" t="s">
        <v>19</v>
      </c>
      <c r="L7" s="61" t="s">
        <v>20</v>
      </c>
      <c r="M7" s="63" t="s">
        <v>21</v>
      </c>
      <c r="N7" s="64" t="s">
        <v>22</v>
      </c>
      <c r="O7" s="61" t="s">
        <v>23</v>
      </c>
      <c r="P7" s="61" t="s">
        <v>24</v>
      </c>
      <c r="Q7" s="61" t="s">
        <v>25</v>
      </c>
      <c r="R7" s="63" t="s">
        <v>26</v>
      </c>
      <c r="S7" s="60" t="s">
        <v>12</v>
      </c>
      <c r="T7" s="61" t="s">
        <v>13</v>
      </c>
      <c r="U7" s="61" t="s">
        <v>14</v>
      </c>
      <c r="V7" s="61" t="s">
        <v>15</v>
      </c>
      <c r="W7" s="62" t="s">
        <v>16</v>
      </c>
      <c r="X7" s="60" t="s">
        <v>17</v>
      </c>
      <c r="Y7" s="61" t="s">
        <v>18</v>
      </c>
      <c r="Z7" s="61" t="s">
        <v>19</v>
      </c>
      <c r="AA7" s="61" t="s">
        <v>20</v>
      </c>
      <c r="AB7" s="63" t="s">
        <v>21</v>
      </c>
      <c r="AC7" s="64" t="s">
        <v>22</v>
      </c>
      <c r="AD7" s="61" t="s">
        <v>23</v>
      </c>
      <c r="AE7" s="61" t="s">
        <v>24</v>
      </c>
      <c r="AF7" s="61" t="s">
        <v>25</v>
      </c>
      <c r="AG7" s="63" t="s">
        <v>26</v>
      </c>
    </row>
    <row r="8" spans="1:33" ht="29.25" customHeight="1" thickBot="1">
      <c r="A8" s="38" t="s">
        <v>8</v>
      </c>
      <c r="B8" s="42" t="s">
        <v>27</v>
      </c>
      <c r="C8" s="40" t="s">
        <v>28</v>
      </c>
      <c r="D8" s="101">
        <f>D11+D15+D16+D19</f>
        <v>352.21400000000006</v>
      </c>
      <c r="E8" s="17">
        <f>E9+E15+E16+E19</f>
        <v>0</v>
      </c>
      <c r="F8" s="17">
        <f>F9+F15+F16+F19</f>
        <v>0</v>
      </c>
      <c r="G8" s="17">
        <f>G9+G15+G16+G19</f>
        <v>350.93900000000002</v>
      </c>
      <c r="H8" s="109">
        <f>H9+H15+H16+H19</f>
        <v>249.822</v>
      </c>
      <c r="I8" s="101">
        <f>I11+I15+I16+I19</f>
        <v>316.30700000000002</v>
      </c>
      <c r="J8" s="17">
        <f>J9+J15+J16+J19</f>
        <v>0</v>
      </c>
      <c r="K8" s="17">
        <f>K9+K15+K16+K19</f>
        <v>0</v>
      </c>
      <c r="L8" s="17">
        <f>L9+L15+L16+L19</f>
        <v>314.79399999999998</v>
      </c>
      <c r="M8" s="118">
        <f>M9+M15+M16+M19</f>
        <v>212.91800000000001</v>
      </c>
      <c r="N8" s="90">
        <f>N11+N15+N16+N19</f>
        <v>668.52099999999996</v>
      </c>
      <c r="O8" s="17">
        <f>O9+O15+O16+O19</f>
        <v>0</v>
      </c>
      <c r="P8" s="17">
        <f>P9+P15+P16+P19</f>
        <v>0</v>
      </c>
      <c r="Q8" s="17">
        <f>Q9+Q15+Q16+Q19</f>
        <v>665.73300000000006</v>
      </c>
      <c r="R8" s="118">
        <f>R9+R15+R16+R19</f>
        <v>462.74</v>
      </c>
      <c r="S8" s="101">
        <f>S11+S15+S16+S19</f>
        <v>357.39256</v>
      </c>
      <c r="T8" s="17">
        <f>T9+T15+T16+T19</f>
        <v>0</v>
      </c>
      <c r="U8" s="17">
        <f>U9+U15+U16+U19</f>
        <v>0</v>
      </c>
      <c r="V8" s="17">
        <f>V9+V15+V16+V19</f>
        <v>356.15915600000005</v>
      </c>
      <c r="W8" s="109">
        <f>W9+W15+W16+W19</f>
        <v>249.69358700000001</v>
      </c>
      <c r="X8" s="101">
        <f>X11+X15+X16+X19</f>
        <v>315.06831699999998</v>
      </c>
      <c r="Y8" s="17">
        <f>Y9+Y15+Y16+Y19</f>
        <v>0</v>
      </c>
      <c r="Z8" s="17">
        <f>Z9+Z15+Z16+Z19</f>
        <v>0</v>
      </c>
      <c r="AA8" s="17">
        <f>AA9+AA15+AA16+AA19</f>
        <v>313.45926499999996</v>
      </c>
      <c r="AB8" s="118">
        <f>AB9+AB15+AB16+AB19</f>
        <v>210.91511499999999</v>
      </c>
      <c r="AC8" s="212">
        <f>AC11+AC15+AC16+AC19</f>
        <v>672.46087699999998</v>
      </c>
      <c r="AD8" s="213">
        <f>AD9+AD15+AD16+AD19</f>
        <v>0</v>
      </c>
      <c r="AE8" s="213">
        <f>AE9+AE15+AE16+AE19</f>
        <v>0</v>
      </c>
      <c r="AF8" s="213">
        <f>AF9+AF15+AF16+AF19</f>
        <v>669.61842100000001</v>
      </c>
      <c r="AG8" s="214">
        <f>AG9+AG15+AG16+AG19</f>
        <v>460.60870199999999</v>
      </c>
    </row>
    <row r="9" spans="1:33" ht="29.25" customHeight="1" thickBot="1">
      <c r="A9" s="38" t="s">
        <v>29</v>
      </c>
      <c r="B9" s="43" t="s">
        <v>58</v>
      </c>
      <c r="C9" s="40" t="s">
        <v>28</v>
      </c>
      <c r="D9" s="101">
        <f>SUM(E9:H9)</f>
        <v>248.547</v>
      </c>
      <c r="E9" s="17">
        <f>E11</f>
        <v>0</v>
      </c>
      <c r="F9" s="17">
        <f>F11+F12</f>
        <v>0</v>
      </c>
      <c r="G9" s="17">
        <f>G11+G12+G13</f>
        <v>0</v>
      </c>
      <c r="H9" s="109">
        <f>H11+H13+H14</f>
        <v>248.547</v>
      </c>
      <c r="I9" s="101">
        <f>SUM(J9:M9)</f>
        <v>211.405</v>
      </c>
      <c r="J9" s="17">
        <f>J11</f>
        <v>0</v>
      </c>
      <c r="K9" s="17">
        <f>K11+K12</f>
        <v>0</v>
      </c>
      <c r="L9" s="17">
        <f>L11+L12+L13</f>
        <v>0</v>
      </c>
      <c r="M9" s="118">
        <f>M11+M13+M14</f>
        <v>211.405</v>
      </c>
      <c r="N9" s="90">
        <f>SUM(O9:R9)</f>
        <v>459.952</v>
      </c>
      <c r="O9" s="17">
        <f>O11+O12+O13+O14</f>
        <v>0</v>
      </c>
      <c r="P9" s="17">
        <f>P11+P12+P13+P14</f>
        <v>0</v>
      </c>
      <c r="Q9" s="17">
        <f>Q11+Q12+Q13+Q14</f>
        <v>0</v>
      </c>
      <c r="R9" s="118">
        <f>R11+R12+R13+R14</f>
        <v>459.952</v>
      </c>
      <c r="S9" s="101">
        <f>SUM(T9:W9)</f>
        <v>248.460183</v>
      </c>
      <c r="T9" s="17">
        <f>T11</f>
        <v>0</v>
      </c>
      <c r="U9" s="17">
        <f>U11+U12</f>
        <v>0</v>
      </c>
      <c r="V9" s="17">
        <f>V11+V12+V13</f>
        <v>0</v>
      </c>
      <c r="W9" s="109">
        <f>W11+W13+W14</f>
        <v>248.460183</v>
      </c>
      <c r="X9" s="101">
        <f>SUM(Y9:AB9)</f>
        <v>209.30606299999999</v>
      </c>
      <c r="Y9" s="17">
        <f>Y11</f>
        <v>0</v>
      </c>
      <c r="Z9" s="17">
        <f>Z11+Z12</f>
        <v>0</v>
      </c>
      <c r="AA9" s="17">
        <f>AA11+AA12+AA13</f>
        <v>0</v>
      </c>
      <c r="AB9" s="118">
        <f>AB11+AB13+AB14</f>
        <v>209.30606299999999</v>
      </c>
      <c r="AC9" s="212">
        <f>SUM(AD9:AG9)</f>
        <v>457.76624600000002</v>
      </c>
      <c r="AD9" s="213">
        <f>AD11+AD12+AD13+AD14</f>
        <v>0</v>
      </c>
      <c r="AE9" s="213">
        <f>AE11+AE12+AE13+AE14</f>
        <v>0</v>
      </c>
      <c r="AF9" s="213">
        <f>AF11+AF12+AF13+AF14</f>
        <v>0</v>
      </c>
      <c r="AG9" s="214">
        <f>AG11+AG12+AG13+AG14</f>
        <v>457.76624600000002</v>
      </c>
    </row>
    <row r="10" spans="1:33" ht="29.25" customHeight="1" thickBot="1">
      <c r="A10" s="38"/>
      <c r="B10" s="43" t="s">
        <v>30</v>
      </c>
      <c r="C10" s="40" t="s">
        <v>28</v>
      </c>
      <c r="D10" s="102"/>
      <c r="E10" s="18"/>
      <c r="F10" s="18"/>
      <c r="G10" s="18"/>
      <c r="H10" s="110"/>
      <c r="I10" s="102"/>
      <c r="J10" s="18"/>
      <c r="K10" s="18"/>
      <c r="L10" s="18"/>
      <c r="M10" s="119"/>
      <c r="N10" s="91"/>
      <c r="O10" s="18"/>
      <c r="P10" s="18"/>
      <c r="Q10" s="18"/>
      <c r="R10" s="119"/>
      <c r="S10" s="102"/>
      <c r="T10" s="18"/>
      <c r="U10" s="18"/>
      <c r="V10" s="18"/>
      <c r="W10" s="110"/>
      <c r="X10" s="102"/>
      <c r="Y10" s="18"/>
      <c r="Z10" s="18"/>
      <c r="AA10" s="18"/>
      <c r="AB10" s="119"/>
      <c r="AC10" s="215"/>
      <c r="AD10" s="216"/>
      <c r="AE10" s="216"/>
      <c r="AF10" s="216"/>
      <c r="AG10" s="217"/>
    </row>
    <row r="11" spans="1:33" ht="29.25" customHeight="1" thickBot="1">
      <c r="A11" s="38" t="s">
        <v>31</v>
      </c>
      <c r="B11" s="44" t="s">
        <v>32</v>
      </c>
      <c r="C11" s="40" t="s">
        <v>28</v>
      </c>
      <c r="D11" s="101">
        <f>SUM(E11:H11)</f>
        <v>0</v>
      </c>
      <c r="E11" s="19"/>
      <c r="F11" s="19"/>
      <c r="G11" s="19"/>
      <c r="H11" s="111"/>
      <c r="I11" s="101">
        <f>SUM(J11:M11)</f>
        <v>0</v>
      </c>
      <c r="J11" s="19"/>
      <c r="K11" s="19"/>
      <c r="L11" s="19"/>
      <c r="M11" s="120"/>
      <c r="N11" s="90">
        <f>SUM(O11:R11)</f>
        <v>0</v>
      </c>
      <c r="O11" s="121">
        <f>E11+J11</f>
        <v>0</v>
      </c>
      <c r="P11" s="121">
        <f>F11+K11</f>
        <v>0</v>
      </c>
      <c r="Q11" s="121">
        <f>G11+L11</f>
        <v>0</v>
      </c>
      <c r="R11" s="122">
        <f>H11+M11</f>
        <v>0</v>
      </c>
      <c r="S11" s="101">
        <f>SUM(T11:W11)</f>
        <v>0</v>
      </c>
      <c r="T11" s="19"/>
      <c r="U11" s="19"/>
      <c r="V11" s="19"/>
      <c r="W11" s="111"/>
      <c r="X11" s="101">
        <f>SUM(Y11:AB11)</f>
        <v>0</v>
      </c>
      <c r="Y11" s="19"/>
      <c r="Z11" s="19"/>
      <c r="AA11" s="19"/>
      <c r="AB11" s="120"/>
      <c r="AC11" s="212">
        <f>SUM(AD11:AG11)</f>
        <v>0</v>
      </c>
      <c r="AD11" s="218">
        <f>T11+Y11</f>
        <v>0</v>
      </c>
      <c r="AE11" s="218">
        <f t="shared" ref="AE11:AG14" si="0">U11+Z11</f>
        <v>0</v>
      </c>
      <c r="AF11" s="218">
        <f t="shared" si="0"/>
        <v>0</v>
      </c>
      <c r="AG11" s="211">
        <f t="shared" si="0"/>
        <v>0</v>
      </c>
    </row>
    <row r="12" spans="1:33" ht="29.25" customHeight="1" thickBot="1">
      <c r="A12" s="38" t="s">
        <v>33</v>
      </c>
      <c r="B12" s="44" t="s">
        <v>4</v>
      </c>
      <c r="C12" s="40" t="s">
        <v>28</v>
      </c>
      <c r="D12" s="102"/>
      <c r="E12" s="16"/>
      <c r="F12" s="20"/>
      <c r="G12" s="20"/>
      <c r="H12" s="112"/>
      <c r="I12" s="102"/>
      <c r="J12" s="16"/>
      <c r="K12" s="20"/>
      <c r="L12" s="20"/>
      <c r="M12" s="123"/>
      <c r="N12" s="91"/>
      <c r="O12" s="16"/>
      <c r="P12" s="121">
        <f>F12+K12</f>
        <v>0</v>
      </c>
      <c r="Q12" s="121">
        <f>G12+L12</f>
        <v>0</v>
      </c>
      <c r="R12" s="123"/>
      <c r="S12" s="102"/>
      <c r="T12" s="16"/>
      <c r="U12" s="20"/>
      <c r="V12" s="20"/>
      <c r="W12" s="112"/>
      <c r="X12" s="102"/>
      <c r="Y12" s="16"/>
      <c r="Z12" s="20"/>
      <c r="AA12" s="20"/>
      <c r="AB12" s="123"/>
      <c r="AC12" s="215"/>
      <c r="AD12" s="219"/>
      <c r="AE12" s="218">
        <f t="shared" si="0"/>
        <v>0</v>
      </c>
      <c r="AF12" s="218">
        <f t="shared" si="0"/>
        <v>0</v>
      </c>
      <c r="AG12" s="220"/>
    </row>
    <row r="13" spans="1:33" ht="29.25" customHeight="1" thickBot="1">
      <c r="A13" s="38" t="s">
        <v>34</v>
      </c>
      <c r="B13" s="44" t="s">
        <v>5</v>
      </c>
      <c r="C13" s="40" t="s">
        <v>28</v>
      </c>
      <c r="D13" s="102"/>
      <c r="E13" s="16"/>
      <c r="F13" s="16"/>
      <c r="G13" s="20"/>
      <c r="H13" s="112"/>
      <c r="I13" s="102"/>
      <c r="J13" s="16"/>
      <c r="K13" s="20"/>
      <c r="L13" s="20"/>
      <c r="M13" s="124"/>
      <c r="N13" s="91"/>
      <c r="O13" s="16"/>
      <c r="P13" s="16"/>
      <c r="Q13" s="121">
        <f>G13+L13</f>
        <v>0</v>
      </c>
      <c r="R13" s="122">
        <f t="shared" ref="R13:R20" si="1">H13+M13</f>
        <v>0</v>
      </c>
      <c r="S13" s="102"/>
      <c r="T13" s="16"/>
      <c r="U13" s="16"/>
      <c r="V13" s="20"/>
      <c r="W13" s="112"/>
      <c r="X13" s="102"/>
      <c r="Y13" s="16"/>
      <c r="Z13" s="20"/>
      <c r="AA13" s="20"/>
      <c r="AB13" s="124"/>
      <c r="AC13" s="215"/>
      <c r="AD13" s="219"/>
      <c r="AE13" s="219"/>
      <c r="AF13" s="218">
        <f t="shared" si="0"/>
        <v>0</v>
      </c>
      <c r="AG13" s="211">
        <f t="shared" si="0"/>
        <v>0</v>
      </c>
    </row>
    <row r="14" spans="1:33" ht="29.25" customHeight="1" thickBot="1">
      <c r="A14" s="38" t="s">
        <v>35</v>
      </c>
      <c r="B14" s="44" t="s">
        <v>6</v>
      </c>
      <c r="C14" s="40" t="s">
        <v>28</v>
      </c>
      <c r="D14" s="102"/>
      <c r="E14" s="16"/>
      <c r="F14" s="16"/>
      <c r="G14" s="16"/>
      <c r="H14" s="113">
        <v>248.547</v>
      </c>
      <c r="I14" s="102"/>
      <c r="J14" s="16"/>
      <c r="K14" s="16"/>
      <c r="L14" s="16"/>
      <c r="M14" s="124">
        <v>211.405</v>
      </c>
      <c r="N14" s="91"/>
      <c r="O14" s="16"/>
      <c r="P14" s="16"/>
      <c r="Q14" s="16"/>
      <c r="R14" s="122">
        <f t="shared" si="1"/>
        <v>459.952</v>
      </c>
      <c r="S14" s="102"/>
      <c r="T14" s="16"/>
      <c r="U14" s="16"/>
      <c r="V14" s="16"/>
      <c r="W14" s="113">
        <v>248.460183</v>
      </c>
      <c r="X14" s="102"/>
      <c r="Y14" s="16"/>
      <c r="Z14" s="16"/>
      <c r="AA14" s="16"/>
      <c r="AB14" s="124">
        <v>209.30606299999999</v>
      </c>
      <c r="AC14" s="215"/>
      <c r="AD14" s="219"/>
      <c r="AE14" s="219"/>
      <c r="AF14" s="219"/>
      <c r="AG14" s="211">
        <f t="shared" si="0"/>
        <v>457.76624600000002</v>
      </c>
    </row>
    <row r="15" spans="1:33" ht="29.25" customHeight="1" thickBot="1">
      <c r="A15" s="38" t="s">
        <v>36</v>
      </c>
      <c r="B15" s="43" t="s">
        <v>57</v>
      </c>
      <c r="C15" s="40" t="s">
        <v>28</v>
      </c>
      <c r="D15" s="101">
        <f>SUM(E15:H15)</f>
        <v>0</v>
      </c>
      <c r="E15" s="20"/>
      <c r="F15" s="20"/>
      <c r="G15" s="20"/>
      <c r="H15" s="113"/>
      <c r="I15" s="101">
        <f>SUM(J15:M15)</f>
        <v>0</v>
      </c>
      <c r="J15" s="20"/>
      <c r="K15" s="20"/>
      <c r="L15" s="20"/>
      <c r="M15" s="124"/>
      <c r="N15" s="90">
        <f t="shared" ref="N15:N20" si="2">SUM(O15:R15)</f>
        <v>0</v>
      </c>
      <c r="O15" s="121">
        <f t="shared" ref="O15:O20" si="3">E15+J15</f>
        <v>0</v>
      </c>
      <c r="P15" s="121">
        <f t="shared" ref="P15:P20" si="4">F15+K15</f>
        <v>0</v>
      </c>
      <c r="Q15" s="121">
        <f t="shared" ref="Q15:Q20" si="5">G15+L15</f>
        <v>0</v>
      </c>
      <c r="R15" s="122">
        <f t="shared" si="1"/>
        <v>0</v>
      </c>
      <c r="S15" s="101">
        <f>SUM(T15:W15)</f>
        <v>0</v>
      </c>
      <c r="T15" s="20"/>
      <c r="U15" s="20"/>
      <c r="V15" s="20"/>
      <c r="W15" s="113"/>
      <c r="X15" s="101">
        <f>SUM(Y15:AB15)</f>
        <v>0</v>
      </c>
      <c r="Y15" s="20"/>
      <c r="Z15" s="20"/>
      <c r="AA15" s="20"/>
      <c r="AB15" s="124"/>
      <c r="AC15" s="212">
        <f t="shared" ref="AC15:AC20" si="6">SUM(AD15:AG15)</f>
        <v>0</v>
      </c>
      <c r="AD15" s="218">
        <f t="shared" ref="AD15:AG20" si="7">T15+Y15</f>
        <v>0</v>
      </c>
      <c r="AE15" s="218">
        <f t="shared" si="7"/>
        <v>0</v>
      </c>
      <c r="AF15" s="218">
        <f t="shared" si="7"/>
        <v>0</v>
      </c>
      <c r="AG15" s="211">
        <f t="shared" si="7"/>
        <v>0</v>
      </c>
    </row>
    <row r="16" spans="1:33" ht="29.25" customHeight="1" thickBot="1">
      <c r="A16" s="38" t="s">
        <v>37</v>
      </c>
      <c r="B16" s="43" t="s">
        <v>38</v>
      </c>
      <c r="C16" s="40" t="s">
        <v>28</v>
      </c>
      <c r="D16" s="101">
        <f>SUM(E16:H16)</f>
        <v>330.44600000000003</v>
      </c>
      <c r="E16" s="20">
        <f>E17+E18</f>
        <v>0</v>
      </c>
      <c r="F16" s="20">
        <f>F17+F18</f>
        <v>0</v>
      </c>
      <c r="G16" s="20">
        <f>G17+G18</f>
        <v>329.67900000000003</v>
      </c>
      <c r="H16" s="113">
        <f>H17+H18</f>
        <v>0.76700000000000002</v>
      </c>
      <c r="I16" s="101">
        <f>SUM(J16:M16)</f>
        <v>294.89100000000002</v>
      </c>
      <c r="J16" s="20">
        <f>J17+J18</f>
        <v>0</v>
      </c>
      <c r="K16" s="20">
        <f>K17+K18</f>
        <v>0</v>
      </c>
      <c r="L16" s="20">
        <f>L17+L18</f>
        <v>294.20400000000001</v>
      </c>
      <c r="M16" s="124">
        <f>M17+M18</f>
        <v>0.68700000000000006</v>
      </c>
      <c r="N16" s="90">
        <f t="shared" si="2"/>
        <v>625.33699999999999</v>
      </c>
      <c r="O16" s="121">
        <f t="shared" si="3"/>
        <v>0</v>
      </c>
      <c r="P16" s="121">
        <f t="shared" si="4"/>
        <v>0</v>
      </c>
      <c r="Q16" s="121">
        <f t="shared" si="5"/>
        <v>623.88300000000004</v>
      </c>
      <c r="R16" s="122">
        <f t="shared" si="1"/>
        <v>1.4540000000000002</v>
      </c>
      <c r="S16" s="101">
        <f>SUM(T16:W16)</f>
        <v>334.71115600000002</v>
      </c>
      <c r="T16" s="20">
        <f>T17+T18</f>
        <v>0</v>
      </c>
      <c r="U16" s="20">
        <f>U17+U18</f>
        <v>0</v>
      </c>
      <c r="V16" s="20">
        <f>V17+V18</f>
        <v>334.00615600000003</v>
      </c>
      <c r="W16" s="113">
        <f>W17+W18</f>
        <v>0.70499999999999996</v>
      </c>
      <c r="X16" s="101">
        <f>SUM(Y16:AB16)</f>
        <v>292.75337499999995</v>
      </c>
      <c r="Y16" s="20">
        <f>Y17+Y18</f>
        <v>0</v>
      </c>
      <c r="Z16" s="20">
        <f>Z17+Z18</f>
        <v>0</v>
      </c>
      <c r="AA16" s="20">
        <f>AA17+AA18</f>
        <v>292.00379999999996</v>
      </c>
      <c r="AB16" s="124">
        <f>AB17+AB18</f>
        <v>0.74957499999999999</v>
      </c>
      <c r="AC16" s="212">
        <f t="shared" si="6"/>
        <v>627.46453099999997</v>
      </c>
      <c r="AD16" s="218">
        <f t="shared" si="7"/>
        <v>0</v>
      </c>
      <c r="AE16" s="218">
        <f t="shared" si="7"/>
        <v>0</v>
      </c>
      <c r="AF16" s="218">
        <f t="shared" si="7"/>
        <v>626.00995599999999</v>
      </c>
      <c r="AG16" s="211">
        <f t="shared" si="7"/>
        <v>1.454575</v>
      </c>
    </row>
    <row r="17" spans="1:33" ht="29.25" customHeight="1" thickBot="1">
      <c r="A17" s="38" t="s">
        <v>59</v>
      </c>
      <c r="B17" s="43" t="s">
        <v>61</v>
      </c>
      <c r="C17" s="40" t="s">
        <v>28</v>
      </c>
      <c r="D17" s="101">
        <f t="shared" ref="D17:D18" si="8">SUM(E17:H17)</f>
        <v>21.027999999999999</v>
      </c>
      <c r="E17" s="20"/>
      <c r="F17" s="20"/>
      <c r="G17" s="20">
        <v>21.027999999999999</v>
      </c>
      <c r="H17" s="113"/>
      <c r="I17" s="101">
        <f t="shared" ref="I17:I18" si="9">SUM(J17:M17)</f>
        <v>20.664999999999999</v>
      </c>
      <c r="J17" s="20"/>
      <c r="K17" s="20"/>
      <c r="L17" s="20">
        <v>20.664999999999999</v>
      </c>
      <c r="M17" s="124"/>
      <c r="N17" s="90">
        <f t="shared" si="2"/>
        <v>41.692999999999998</v>
      </c>
      <c r="O17" s="121">
        <f t="shared" si="3"/>
        <v>0</v>
      </c>
      <c r="P17" s="121">
        <f t="shared" si="4"/>
        <v>0</v>
      </c>
      <c r="Q17" s="121">
        <f t="shared" si="5"/>
        <v>41.692999999999998</v>
      </c>
      <c r="R17" s="122">
        <f t="shared" si="1"/>
        <v>0</v>
      </c>
      <c r="S17" s="101">
        <f t="shared" ref="S17:S18" si="10">SUM(T17:W17)</f>
        <v>22.986512000000001</v>
      </c>
      <c r="T17" s="20"/>
      <c r="U17" s="20"/>
      <c r="V17" s="20">
        <v>22.986512000000001</v>
      </c>
      <c r="W17" s="113">
        <v>0</v>
      </c>
      <c r="X17" s="101">
        <f t="shared" ref="X17:X18" si="11">SUM(Y17:AB17)</f>
        <v>19.740848</v>
      </c>
      <c r="Y17" s="20"/>
      <c r="Z17" s="20"/>
      <c r="AA17" s="20">
        <v>19.740848</v>
      </c>
      <c r="AB17" s="124">
        <v>0</v>
      </c>
      <c r="AC17" s="212">
        <f t="shared" si="6"/>
        <v>42.727360000000004</v>
      </c>
      <c r="AD17" s="218">
        <f t="shared" ref="AD17:AG18" si="12">T17+Y17</f>
        <v>0</v>
      </c>
      <c r="AE17" s="218">
        <f t="shared" si="12"/>
        <v>0</v>
      </c>
      <c r="AF17" s="218">
        <f t="shared" si="12"/>
        <v>42.727360000000004</v>
      </c>
      <c r="AG17" s="211">
        <f t="shared" si="12"/>
        <v>0</v>
      </c>
    </row>
    <row r="18" spans="1:33" ht="29.25" customHeight="1" thickBot="1">
      <c r="A18" s="38" t="s">
        <v>60</v>
      </c>
      <c r="B18" s="43" t="s">
        <v>62</v>
      </c>
      <c r="C18" s="40" t="s">
        <v>28</v>
      </c>
      <c r="D18" s="101">
        <f t="shared" si="8"/>
        <v>309.41800000000001</v>
      </c>
      <c r="E18" s="20"/>
      <c r="F18" s="20"/>
      <c r="G18" s="20">
        <v>308.65100000000001</v>
      </c>
      <c r="H18" s="113">
        <v>0.76700000000000002</v>
      </c>
      <c r="I18" s="101">
        <f t="shared" si="9"/>
        <v>274.226</v>
      </c>
      <c r="J18" s="20"/>
      <c r="K18" s="20"/>
      <c r="L18" s="20">
        <v>273.53899999999999</v>
      </c>
      <c r="M18" s="124">
        <v>0.68700000000000006</v>
      </c>
      <c r="N18" s="90">
        <f t="shared" si="2"/>
        <v>583.64400000000001</v>
      </c>
      <c r="O18" s="121">
        <f t="shared" si="3"/>
        <v>0</v>
      </c>
      <c r="P18" s="121">
        <f t="shared" si="4"/>
        <v>0</v>
      </c>
      <c r="Q18" s="121">
        <f t="shared" si="5"/>
        <v>582.19000000000005</v>
      </c>
      <c r="R18" s="122">
        <f t="shared" si="1"/>
        <v>1.4540000000000002</v>
      </c>
      <c r="S18" s="101">
        <f t="shared" si="10"/>
        <v>311.72464400000001</v>
      </c>
      <c r="T18" s="20"/>
      <c r="U18" s="20"/>
      <c r="V18" s="20">
        <v>311.01964400000003</v>
      </c>
      <c r="W18" s="113">
        <v>0.70499999999999996</v>
      </c>
      <c r="X18" s="101">
        <f t="shared" si="11"/>
        <v>273.01252699999998</v>
      </c>
      <c r="Y18" s="20"/>
      <c r="Z18" s="20"/>
      <c r="AA18" s="20">
        <v>272.26295199999998</v>
      </c>
      <c r="AB18" s="124">
        <v>0.74957499999999999</v>
      </c>
      <c r="AC18" s="212">
        <f t="shared" si="6"/>
        <v>584.73717099999999</v>
      </c>
      <c r="AD18" s="218">
        <f t="shared" si="12"/>
        <v>0</v>
      </c>
      <c r="AE18" s="218">
        <f t="shared" si="12"/>
        <v>0</v>
      </c>
      <c r="AF18" s="218">
        <f t="shared" si="12"/>
        <v>583.28259600000001</v>
      </c>
      <c r="AG18" s="211">
        <f t="shared" si="12"/>
        <v>1.454575</v>
      </c>
    </row>
    <row r="19" spans="1:33" ht="29.25" customHeight="1" thickBot="1">
      <c r="A19" s="38" t="s">
        <v>39</v>
      </c>
      <c r="B19" s="43" t="s">
        <v>63</v>
      </c>
      <c r="C19" s="40" t="s">
        <v>28</v>
      </c>
      <c r="D19" s="101">
        <f>SUM(E19:H19)</f>
        <v>21.768000000000001</v>
      </c>
      <c r="E19" s="20"/>
      <c r="F19" s="19"/>
      <c r="G19" s="20">
        <v>21.26</v>
      </c>
      <c r="H19" s="113">
        <v>0.50800000000000001</v>
      </c>
      <c r="I19" s="101">
        <f>SUM(J19:M19)</f>
        <v>21.416</v>
      </c>
      <c r="J19" s="20"/>
      <c r="K19" s="19"/>
      <c r="L19" s="20">
        <f>1.607+18.983</f>
        <v>20.59</v>
      </c>
      <c r="M19" s="124">
        <f>0.243+0.072+0.511</f>
        <v>0.82600000000000007</v>
      </c>
      <c r="N19" s="90">
        <f t="shared" si="2"/>
        <v>43.184000000000005</v>
      </c>
      <c r="O19" s="121">
        <f t="shared" si="3"/>
        <v>0</v>
      </c>
      <c r="P19" s="121">
        <f t="shared" si="4"/>
        <v>0</v>
      </c>
      <c r="Q19" s="121">
        <f t="shared" si="5"/>
        <v>41.85</v>
      </c>
      <c r="R19" s="122">
        <f t="shared" si="1"/>
        <v>1.3340000000000001</v>
      </c>
      <c r="S19" s="101">
        <f>SUM(T19:W19)</f>
        <v>22.681403999999997</v>
      </c>
      <c r="T19" s="20"/>
      <c r="U19" s="19"/>
      <c r="V19" s="20">
        <f>2.173+19.98</f>
        <v>22.152999999999999</v>
      </c>
      <c r="W19" s="113">
        <f>0.104158+0.18152+0.242726</f>
        <v>0.52840399999999998</v>
      </c>
      <c r="X19" s="101">
        <f>SUM(Y19:AB19)</f>
        <v>22.314942000000002</v>
      </c>
      <c r="Y19" s="20"/>
      <c r="Z19" s="19"/>
      <c r="AA19" s="20">
        <f>1.675+19.780465</f>
        <v>21.455465</v>
      </c>
      <c r="AB19" s="124">
        <f>0.25283+0.07477+0.531877</f>
        <v>0.85947700000000005</v>
      </c>
      <c r="AC19" s="212">
        <f t="shared" si="6"/>
        <v>44.996345999999996</v>
      </c>
      <c r="AD19" s="218">
        <f t="shared" si="7"/>
        <v>0</v>
      </c>
      <c r="AE19" s="218">
        <f t="shared" si="7"/>
        <v>0</v>
      </c>
      <c r="AF19" s="218">
        <f t="shared" si="7"/>
        <v>43.608464999999995</v>
      </c>
      <c r="AG19" s="211">
        <f t="shared" si="7"/>
        <v>1.3878810000000001</v>
      </c>
    </row>
    <row r="20" spans="1:33" ht="29.25" customHeight="1" thickBot="1">
      <c r="A20" s="38" t="s">
        <v>9</v>
      </c>
      <c r="B20" s="42" t="s">
        <v>40</v>
      </c>
      <c r="C20" s="40" t="s">
        <v>28</v>
      </c>
      <c r="D20" s="101">
        <f>SUM(E20:H20)</f>
        <v>55.829000000000001</v>
      </c>
      <c r="E20" s="20"/>
      <c r="F20" s="20"/>
      <c r="G20" s="20">
        <v>8.3689999999999998</v>
      </c>
      <c r="H20" s="113">
        <v>47.46</v>
      </c>
      <c r="I20" s="101">
        <f>SUM(J20:M20)</f>
        <v>54.59</v>
      </c>
      <c r="J20" s="20"/>
      <c r="K20" s="20"/>
      <c r="L20" s="20">
        <v>12.888999999999999</v>
      </c>
      <c r="M20" s="124">
        <v>41.701000000000001</v>
      </c>
      <c r="N20" s="90">
        <f t="shared" si="2"/>
        <v>110.419</v>
      </c>
      <c r="O20" s="121">
        <f t="shared" si="3"/>
        <v>0</v>
      </c>
      <c r="P20" s="121">
        <f t="shared" si="4"/>
        <v>0</v>
      </c>
      <c r="Q20" s="121">
        <f t="shared" si="5"/>
        <v>21.257999999999999</v>
      </c>
      <c r="R20" s="122">
        <f t="shared" si="1"/>
        <v>89.161000000000001</v>
      </c>
      <c r="S20" s="101">
        <f>SUM(T20:W20)</f>
        <v>51.949100000000001</v>
      </c>
      <c r="T20" s="20"/>
      <c r="U20" s="20"/>
      <c r="V20" s="20">
        <v>8.0711639999999996</v>
      </c>
      <c r="W20" s="113">
        <v>43.877935999999998</v>
      </c>
      <c r="X20" s="101">
        <f>SUM(Y20:AB20)</f>
        <v>55.229922999999999</v>
      </c>
      <c r="Y20" s="20"/>
      <c r="Z20" s="20"/>
      <c r="AA20" s="20">
        <v>13.528822999999999</v>
      </c>
      <c r="AB20" s="124">
        <v>41.701099999999997</v>
      </c>
      <c r="AC20" s="212">
        <f t="shared" si="6"/>
        <v>107.179023</v>
      </c>
      <c r="AD20" s="218">
        <f t="shared" si="7"/>
        <v>0</v>
      </c>
      <c r="AE20" s="218">
        <f t="shared" si="7"/>
        <v>0</v>
      </c>
      <c r="AF20" s="218">
        <f t="shared" si="7"/>
        <v>21.599986999999999</v>
      </c>
      <c r="AG20" s="211">
        <f t="shared" si="7"/>
        <v>85.579036000000002</v>
      </c>
    </row>
    <row r="21" spans="1:33" ht="29.25" customHeight="1" thickBot="1">
      <c r="A21" s="38" t="s">
        <v>41</v>
      </c>
      <c r="B21" s="45" t="s">
        <v>42</v>
      </c>
      <c r="C21" s="41" t="s">
        <v>43</v>
      </c>
      <c r="D21" s="101">
        <f>IF(D8=0,0,D20/D8*100)</f>
        <v>15.85087475228128</v>
      </c>
      <c r="E21" s="17">
        <f>IF(E8=0,0,E20/E8*100)</f>
        <v>0</v>
      </c>
      <c r="F21" s="17">
        <f>IF(F8=0,0,F20/F8*100)</f>
        <v>0</v>
      </c>
      <c r="G21" s="17">
        <f>IF(G8=0,0,G20/G8*100)</f>
        <v>2.3847449271810768</v>
      </c>
      <c r="H21" s="109">
        <f>IF(H8=0,0,H20/H8*100)</f>
        <v>18.997526238681942</v>
      </c>
      <c r="I21" s="101">
        <f t="shared" ref="I21:R21" si="13">IF(I8=0,0,I20/I8*100)</f>
        <v>17.258549447214257</v>
      </c>
      <c r="J21" s="17">
        <f t="shared" si="13"/>
        <v>0</v>
      </c>
      <c r="K21" s="17">
        <f t="shared" si="13"/>
        <v>0</v>
      </c>
      <c r="L21" s="17">
        <f t="shared" si="13"/>
        <v>4.0944236548345909</v>
      </c>
      <c r="M21" s="118">
        <f t="shared" si="13"/>
        <v>19.5854742201223</v>
      </c>
      <c r="N21" s="90">
        <f t="shared" si="13"/>
        <v>16.516908219786664</v>
      </c>
      <c r="O21" s="17">
        <f t="shared" si="13"/>
        <v>0</v>
      </c>
      <c r="P21" s="17">
        <f t="shared" si="13"/>
        <v>0</v>
      </c>
      <c r="Q21" s="17">
        <f t="shared" si="13"/>
        <v>3.193172037438432</v>
      </c>
      <c r="R21" s="118">
        <f t="shared" si="13"/>
        <v>19.268055495526646</v>
      </c>
      <c r="S21" s="101">
        <f>IF(S8=0,0,S20/S8*100)</f>
        <v>14.535585183978089</v>
      </c>
      <c r="T21" s="17">
        <f>IF(T8=0,0,T20/T8*100)</f>
        <v>0</v>
      </c>
      <c r="U21" s="17">
        <f>IF(U8=0,0,U20/U8*100)</f>
        <v>0</v>
      </c>
      <c r="V21" s="17">
        <f>IF(V8=0,0,V20/V8*100)</f>
        <v>2.2661677691082573</v>
      </c>
      <c r="W21" s="109">
        <f>IF(W8=0,0,W20/W8*100)</f>
        <v>17.572712430135422</v>
      </c>
      <c r="X21" s="101">
        <f t="shared" ref="X21:AG21" si="14">IF(X8=0,0,X20/X8*100)</f>
        <v>17.529507100518778</v>
      </c>
      <c r="Y21" s="17">
        <f t="shared" si="14"/>
        <v>0</v>
      </c>
      <c r="Z21" s="17">
        <f t="shared" si="14"/>
        <v>0</v>
      </c>
      <c r="AA21" s="17">
        <f t="shared" si="14"/>
        <v>4.3159748364751636</v>
      </c>
      <c r="AB21" s="118">
        <f t="shared" si="14"/>
        <v>19.771508552149047</v>
      </c>
      <c r="AC21" s="212">
        <f t="shared" si="14"/>
        <v>15.938328409252572</v>
      </c>
      <c r="AD21" s="213">
        <f t="shared" si="14"/>
        <v>0</v>
      </c>
      <c r="AE21" s="213">
        <f t="shared" si="14"/>
        <v>0</v>
      </c>
      <c r="AF21" s="213">
        <f t="shared" si="14"/>
        <v>3.225715769250022</v>
      </c>
      <c r="AG21" s="214">
        <f t="shared" si="14"/>
        <v>18.579552585178906</v>
      </c>
    </row>
    <row r="22" spans="1:33" ht="29.25" customHeight="1" thickBot="1">
      <c r="A22" s="38" t="s">
        <v>10</v>
      </c>
      <c r="B22" s="42" t="s">
        <v>44</v>
      </c>
      <c r="C22" s="40" t="s">
        <v>28</v>
      </c>
      <c r="D22" s="101">
        <f>SUM(E22:H22)</f>
        <v>0</v>
      </c>
      <c r="E22" s="21"/>
      <c r="F22" s="21"/>
      <c r="G22" s="21"/>
      <c r="H22" s="114"/>
      <c r="I22" s="101">
        <f>SUM(J22:M22)</f>
        <v>0</v>
      </c>
      <c r="J22" s="21"/>
      <c r="K22" s="21"/>
      <c r="L22" s="21"/>
      <c r="M22" s="125"/>
      <c r="N22" s="90">
        <f>SUM(O22:R22)</f>
        <v>0</v>
      </c>
      <c r="O22" s="121">
        <f>E22+J22</f>
        <v>0</v>
      </c>
      <c r="P22" s="121">
        <f>F22+K22</f>
        <v>0</v>
      </c>
      <c r="Q22" s="121">
        <f>G22+L22</f>
        <v>0</v>
      </c>
      <c r="R22" s="122">
        <f>H22+M22</f>
        <v>0</v>
      </c>
      <c r="S22" s="101">
        <f>SUM(T22:W22)</f>
        <v>0</v>
      </c>
      <c r="T22" s="21"/>
      <c r="U22" s="21"/>
      <c r="V22" s="21"/>
      <c r="W22" s="114"/>
      <c r="X22" s="101">
        <f>SUM(Y22:AB22)</f>
        <v>0</v>
      </c>
      <c r="Y22" s="21"/>
      <c r="Z22" s="21"/>
      <c r="AA22" s="21"/>
      <c r="AB22" s="125"/>
      <c r="AC22" s="212">
        <f>SUM(AD22:AG22)</f>
        <v>0</v>
      </c>
      <c r="AD22" s="218">
        <f>T22+Y22</f>
        <v>0</v>
      </c>
      <c r="AE22" s="218">
        <f>U22+Z22</f>
        <v>0</v>
      </c>
      <c r="AF22" s="218">
        <f>V22+AA22</f>
        <v>0</v>
      </c>
      <c r="AG22" s="211">
        <f>W22+AB22</f>
        <v>0</v>
      </c>
    </row>
    <row r="23" spans="1:33" ht="29.25" customHeight="1" thickBot="1">
      <c r="A23" s="39" t="s">
        <v>11</v>
      </c>
      <c r="B23" s="46" t="s">
        <v>45</v>
      </c>
      <c r="C23" s="40" t="s">
        <v>28</v>
      </c>
      <c r="D23" s="115">
        <f>SUM(E23:H23)</f>
        <v>296.38499999999999</v>
      </c>
      <c r="E23" s="116">
        <f>E8-F12-E22-G12-E20</f>
        <v>0</v>
      </c>
      <c r="F23" s="116">
        <f>F8-G13-H13-F20-F22</f>
        <v>0</v>
      </c>
      <c r="G23" s="116">
        <f>G8-H14-G20-G22</f>
        <v>94.023000000000025</v>
      </c>
      <c r="H23" s="117">
        <f>H8-H20-H22</f>
        <v>202.36199999999999</v>
      </c>
      <c r="I23" s="115">
        <f>SUM(J23:M23)</f>
        <v>261.71699999999998</v>
      </c>
      <c r="J23" s="116">
        <f>J8-K12-J22-L12-J20</f>
        <v>0</v>
      </c>
      <c r="K23" s="116">
        <f>K8-L13-M13-K20-K22</f>
        <v>0</v>
      </c>
      <c r="L23" s="116">
        <f>L8-M14-L20-L22</f>
        <v>90.499999999999986</v>
      </c>
      <c r="M23" s="126">
        <f>M8-M20-M22</f>
        <v>171.21700000000001</v>
      </c>
      <c r="N23" s="127">
        <f>SUM(O23:R23)</f>
        <v>558.10200000000009</v>
      </c>
      <c r="O23" s="116">
        <f>O8-P12-O22-Q12-O20</f>
        <v>0</v>
      </c>
      <c r="P23" s="116">
        <f>P8-Q13-R13-P20-P22</f>
        <v>0</v>
      </c>
      <c r="Q23" s="116">
        <f>Q8-R14-Q20-Q22</f>
        <v>184.52300000000005</v>
      </c>
      <c r="R23" s="126">
        <f>R8-R20-R22</f>
        <v>373.57900000000001</v>
      </c>
      <c r="S23" s="115">
        <f>SUM(T23:W23)</f>
        <v>305.44346000000007</v>
      </c>
      <c r="T23" s="116">
        <f>T8-U12-T22-V12-T20</f>
        <v>0</v>
      </c>
      <c r="U23" s="116">
        <f>U8-V13-W13-U20-U22</f>
        <v>0</v>
      </c>
      <c r="V23" s="116">
        <f>V8-W14-V20-V22</f>
        <v>99.627809000000056</v>
      </c>
      <c r="W23" s="117">
        <f>W8-W20-W22</f>
        <v>205.815651</v>
      </c>
      <c r="X23" s="115">
        <f>SUM(Y23:AB23)</f>
        <v>259.83839399999994</v>
      </c>
      <c r="Y23" s="116">
        <f>Y8-Z12-Y22-AA12-Y20</f>
        <v>0</v>
      </c>
      <c r="Z23" s="116">
        <f>Z8-AA13-AB13-Z20-Z22</f>
        <v>0</v>
      </c>
      <c r="AA23" s="116">
        <f>AA8-AB14-AA20-AA22</f>
        <v>90.624378999999962</v>
      </c>
      <c r="AB23" s="126">
        <f>AB8-AB20-AB22</f>
        <v>169.21401499999999</v>
      </c>
      <c r="AC23" s="221">
        <f>SUM(AD23:AG23)</f>
        <v>565.28185400000007</v>
      </c>
      <c r="AD23" s="222">
        <f>AD8-AE12-AD22-AF12-AD20</f>
        <v>0</v>
      </c>
      <c r="AE23" s="222">
        <f>AE8-AF13-AG13-AE20-AE22</f>
        <v>0</v>
      </c>
      <c r="AF23" s="222">
        <f>AF8-AG14-AF20-AF22</f>
        <v>190.25218799999999</v>
      </c>
      <c r="AG23" s="223">
        <f>AG8-AG20-AG22</f>
        <v>375.02966600000002</v>
      </c>
    </row>
    <row r="24" spans="1:3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3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3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3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3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</sheetData>
  <mergeCells count="11">
    <mergeCell ref="N5:R5"/>
    <mergeCell ref="AE2:AG2"/>
    <mergeCell ref="X5:AB5"/>
    <mergeCell ref="A5:A6"/>
    <mergeCell ref="AC5:AG5"/>
    <mergeCell ref="S5:W5"/>
    <mergeCell ref="B5:B6"/>
    <mergeCell ref="C5:C6"/>
    <mergeCell ref="D5:H5"/>
    <mergeCell ref="I5:M5"/>
    <mergeCell ref="A3:D3"/>
  </mergeCells>
  <phoneticPr fontId="23" type="noConversion"/>
  <pageMargins left="0.39370078740157483" right="0.19685039370078741" top="0.78740157480314965" bottom="0.39370078740157483" header="0.31496062992125984" footer="0.31496062992125984"/>
  <pageSetup paperSize="9" scale="3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Zeros="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S8" sqref="S8"/>
    </sheetView>
  </sheetViews>
  <sheetFormatPr defaultRowHeight="14.4"/>
  <cols>
    <col min="2" max="2" width="41.33203125" customWidth="1"/>
    <col min="4" max="4" width="10.44140625" customWidth="1"/>
    <col min="5" max="5" width="6.6640625" customWidth="1"/>
    <col min="6" max="6" width="6.88671875" customWidth="1"/>
    <col min="7" max="7" width="10.88671875" customWidth="1"/>
    <col min="8" max="8" width="10.6640625" customWidth="1"/>
    <col min="9" max="9" width="9.5546875" customWidth="1"/>
    <col min="10" max="10" width="6" customWidth="1"/>
    <col min="11" max="11" width="6.109375" customWidth="1"/>
    <col min="12" max="12" width="9.6640625" customWidth="1"/>
    <col min="13" max="13" width="10.6640625" customWidth="1"/>
    <col min="14" max="14" width="10.88671875" customWidth="1"/>
    <col min="15" max="15" width="6.6640625" customWidth="1"/>
    <col min="16" max="16" width="7" customWidth="1"/>
    <col min="17" max="18" width="10.33203125" customWidth="1"/>
    <col min="19" max="19" width="11.5546875" customWidth="1"/>
    <col min="20" max="20" width="7" customWidth="1"/>
    <col min="21" max="21" width="6.88671875" customWidth="1"/>
    <col min="22" max="22" width="11.5546875" customWidth="1"/>
    <col min="23" max="23" width="9.5546875" bestFit="1" customWidth="1"/>
    <col min="24" max="24" width="11.33203125" customWidth="1"/>
    <col min="25" max="25" width="7.5546875" customWidth="1"/>
    <col min="26" max="26" width="7.109375" customWidth="1"/>
    <col min="27" max="27" width="11.33203125" customWidth="1"/>
    <col min="28" max="28" width="9.33203125" bestFit="1" customWidth="1"/>
    <col min="29" max="29" width="11" customWidth="1"/>
    <col min="30" max="30" width="6.88671875" customWidth="1"/>
    <col min="31" max="31" width="7.109375" customWidth="1"/>
    <col min="32" max="32" width="11.109375" customWidth="1"/>
    <col min="33" max="33" width="9.33203125" bestFit="1" customWidth="1"/>
  </cols>
  <sheetData>
    <row r="1" spans="1:33">
      <c r="AD1" t="s">
        <v>54</v>
      </c>
    </row>
    <row r="2" spans="1:33">
      <c r="AE2" s="451" t="s">
        <v>53</v>
      </c>
      <c r="AF2" s="451"/>
      <c r="AG2" s="451"/>
    </row>
    <row r="3" spans="1:33" ht="41.25" customHeight="1">
      <c r="A3" s="461" t="s">
        <v>226</v>
      </c>
      <c r="B3" s="461"/>
      <c r="C3" s="461"/>
      <c r="D3" s="461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5" thickBot="1"/>
    <row r="5" spans="1:33" ht="14.4" customHeight="1">
      <c r="A5" s="462" t="s">
        <v>0</v>
      </c>
      <c r="B5" s="464" t="s">
        <v>1</v>
      </c>
      <c r="C5" s="464" t="s">
        <v>2</v>
      </c>
      <c r="D5" s="452" t="s">
        <v>166</v>
      </c>
      <c r="E5" s="449"/>
      <c r="F5" s="449"/>
      <c r="G5" s="449"/>
      <c r="H5" s="450"/>
      <c r="I5" s="448" t="s">
        <v>167</v>
      </c>
      <c r="J5" s="449"/>
      <c r="K5" s="449"/>
      <c r="L5" s="449"/>
      <c r="M5" s="455"/>
      <c r="N5" s="452" t="s">
        <v>168</v>
      </c>
      <c r="O5" s="449"/>
      <c r="P5" s="449"/>
      <c r="Q5" s="449"/>
      <c r="R5" s="450"/>
      <c r="S5" s="448" t="s">
        <v>169</v>
      </c>
      <c r="T5" s="449"/>
      <c r="U5" s="449"/>
      <c r="V5" s="449"/>
      <c r="W5" s="455"/>
      <c r="X5" s="452" t="s">
        <v>170</v>
      </c>
      <c r="Y5" s="449"/>
      <c r="Z5" s="449"/>
      <c r="AA5" s="449"/>
      <c r="AB5" s="450"/>
      <c r="AC5" s="448" t="s">
        <v>171</v>
      </c>
      <c r="AD5" s="449"/>
      <c r="AE5" s="449"/>
      <c r="AF5" s="449"/>
      <c r="AG5" s="450"/>
    </row>
    <row r="6" spans="1:33">
      <c r="A6" s="463"/>
      <c r="B6" s="465"/>
      <c r="C6" s="465"/>
      <c r="D6" s="92" t="s">
        <v>3</v>
      </c>
      <c r="E6" s="28" t="s">
        <v>4</v>
      </c>
      <c r="F6" s="28" t="s">
        <v>5</v>
      </c>
      <c r="G6" s="28" t="s">
        <v>6</v>
      </c>
      <c r="H6" s="70" t="s">
        <v>7</v>
      </c>
      <c r="I6" s="89" t="s">
        <v>3</v>
      </c>
      <c r="J6" s="28" t="s">
        <v>4</v>
      </c>
      <c r="K6" s="28" t="s">
        <v>5</v>
      </c>
      <c r="L6" s="28" t="s">
        <v>6</v>
      </c>
      <c r="M6" s="94" t="s">
        <v>7</v>
      </c>
      <c r="N6" s="92" t="s">
        <v>3</v>
      </c>
      <c r="O6" s="28" t="s">
        <v>4</v>
      </c>
      <c r="P6" s="28" t="s">
        <v>5</v>
      </c>
      <c r="Q6" s="28" t="s">
        <v>6</v>
      </c>
      <c r="R6" s="70" t="s">
        <v>7</v>
      </c>
      <c r="S6" s="89" t="s">
        <v>3</v>
      </c>
      <c r="T6" s="28" t="s">
        <v>4</v>
      </c>
      <c r="U6" s="28" t="s">
        <v>5</v>
      </c>
      <c r="V6" s="28" t="s">
        <v>6</v>
      </c>
      <c r="W6" s="94" t="s">
        <v>7</v>
      </c>
      <c r="X6" s="92" t="s">
        <v>3</v>
      </c>
      <c r="Y6" s="28" t="s">
        <v>4</v>
      </c>
      <c r="Z6" s="28" t="s">
        <v>5</v>
      </c>
      <c r="AA6" s="28" t="s">
        <v>6</v>
      </c>
      <c r="AB6" s="70" t="s">
        <v>7</v>
      </c>
      <c r="AC6" s="89" t="s">
        <v>3</v>
      </c>
      <c r="AD6" s="28" t="s">
        <v>4</v>
      </c>
      <c r="AE6" s="28" t="s">
        <v>5</v>
      </c>
      <c r="AF6" s="28" t="s">
        <v>6</v>
      </c>
      <c r="AG6" s="70" t="s">
        <v>7</v>
      </c>
    </row>
    <row r="7" spans="1:33" ht="15" thickBot="1">
      <c r="A7" s="79" t="s">
        <v>8</v>
      </c>
      <c r="B7" s="83" t="s">
        <v>9</v>
      </c>
      <c r="C7" s="83" t="s">
        <v>10</v>
      </c>
      <c r="D7" s="76" t="s">
        <v>12</v>
      </c>
      <c r="E7" s="77" t="s">
        <v>13</v>
      </c>
      <c r="F7" s="77" t="s">
        <v>14</v>
      </c>
      <c r="G7" s="77" t="s">
        <v>15</v>
      </c>
      <c r="H7" s="78" t="s">
        <v>16</v>
      </c>
      <c r="I7" s="82" t="s">
        <v>17</v>
      </c>
      <c r="J7" s="77" t="s">
        <v>18</v>
      </c>
      <c r="K7" s="77" t="s">
        <v>19</v>
      </c>
      <c r="L7" s="77" t="s">
        <v>20</v>
      </c>
      <c r="M7" s="95" t="s">
        <v>21</v>
      </c>
      <c r="N7" s="76" t="s">
        <v>22</v>
      </c>
      <c r="O7" s="77" t="s">
        <v>23</v>
      </c>
      <c r="P7" s="77" t="s">
        <v>24</v>
      </c>
      <c r="Q7" s="77" t="s">
        <v>25</v>
      </c>
      <c r="R7" s="78" t="s">
        <v>26</v>
      </c>
      <c r="S7" s="82" t="s">
        <v>12</v>
      </c>
      <c r="T7" s="77" t="s">
        <v>13</v>
      </c>
      <c r="U7" s="77" t="s">
        <v>14</v>
      </c>
      <c r="V7" s="77" t="s">
        <v>15</v>
      </c>
      <c r="W7" s="95" t="s">
        <v>16</v>
      </c>
      <c r="X7" s="76" t="s">
        <v>17</v>
      </c>
      <c r="Y7" s="77" t="s">
        <v>18</v>
      </c>
      <c r="Z7" s="77" t="s">
        <v>19</v>
      </c>
      <c r="AA7" s="77" t="s">
        <v>20</v>
      </c>
      <c r="AB7" s="78" t="s">
        <v>21</v>
      </c>
      <c r="AC7" s="82" t="s">
        <v>22</v>
      </c>
      <c r="AD7" s="77" t="s">
        <v>23</v>
      </c>
      <c r="AE7" s="77" t="s">
        <v>24</v>
      </c>
      <c r="AF7" s="77" t="s">
        <v>25</v>
      </c>
      <c r="AG7" s="78" t="s">
        <v>26</v>
      </c>
    </row>
    <row r="8" spans="1:33" ht="27.75" customHeight="1" thickBot="1">
      <c r="A8" s="80" t="s">
        <v>8</v>
      </c>
      <c r="B8" s="84" t="s">
        <v>46</v>
      </c>
      <c r="C8" s="105" t="s">
        <v>47</v>
      </c>
      <c r="D8" s="101">
        <f>D11+D15+D16+D19</f>
        <v>110.378</v>
      </c>
      <c r="E8" s="17">
        <f>E9+E15+E16+E19</f>
        <v>0</v>
      </c>
      <c r="F8" s="17">
        <f>F9+F15+F16+F19</f>
        <v>0</v>
      </c>
      <c r="G8" s="17">
        <f>G9+G15+G16+G19</f>
        <v>109.95700000000001</v>
      </c>
      <c r="H8" s="109">
        <f>H9+H15+H16+H19</f>
        <v>78.094999999999999</v>
      </c>
      <c r="I8" s="101">
        <f>I11+I15+I16+I19</f>
        <v>94.803999999999988</v>
      </c>
      <c r="J8" s="17">
        <f>J9+J15+J16+J19</f>
        <v>0</v>
      </c>
      <c r="K8" s="17">
        <f>K9+K15+K16+K19</f>
        <v>0</v>
      </c>
      <c r="L8" s="17">
        <f>L9+L15+L16+L19</f>
        <v>94.581999999999979</v>
      </c>
      <c r="M8" s="118">
        <f>M9+M15+M16+M19</f>
        <v>63.398000000000003</v>
      </c>
      <c r="N8" s="90">
        <f>N11+N15+N16+N19</f>
        <v>102.59099999999999</v>
      </c>
      <c r="O8" s="17">
        <f>O9+O15+O16+O19</f>
        <v>0</v>
      </c>
      <c r="P8" s="17">
        <f>P9+P15+P16+P19</f>
        <v>0</v>
      </c>
      <c r="Q8" s="17">
        <f>Q9+Q15+Q16+Q19</f>
        <v>102.26949999999999</v>
      </c>
      <c r="R8" s="118">
        <f>R9+R15+R16+R19</f>
        <v>70.746500000000012</v>
      </c>
      <c r="S8" s="97">
        <f>S11+S15+S16+S19</f>
        <v>105.675</v>
      </c>
      <c r="T8" s="72">
        <f>T9+T15+T16+T19</f>
        <v>0</v>
      </c>
      <c r="U8" s="72">
        <f>U9+U15+U16+U19</f>
        <v>0</v>
      </c>
      <c r="V8" s="73">
        <f>V9+V15+V16+V19</f>
        <v>105.313</v>
      </c>
      <c r="W8" s="96">
        <f>W9+W15+W16+W19</f>
        <v>73.843999999999994</v>
      </c>
      <c r="X8" s="100">
        <f>X11+X15+X16+X19</f>
        <v>106.18299999999999</v>
      </c>
      <c r="Y8" s="74">
        <f>Y9+Y15+Y16+Y19</f>
        <v>0</v>
      </c>
      <c r="Z8" s="74">
        <f>Z9+Z15+Z16+Z19</f>
        <v>0</v>
      </c>
      <c r="AA8" s="73">
        <f>AA9+AA15+AA16+AA19</f>
        <v>105.81100000000001</v>
      </c>
      <c r="AB8" s="75">
        <f>AB9+AB15+AB16+AB19</f>
        <v>73.531000000000006</v>
      </c>
      <c r="AC8" s="90">
        <f>AC11+AC15+AC16+AC19</f>
        <v>105.929</v>
      </c>
      <c r="AD8" s="17">
        <f>AD9+AD15+AD16+AD19</f>
        <v>0</v>
      </c>
      <c r="AE8" s="17">
        <f>AE9+AE15+AE16+AE19</f>
        <v>0</v>
      </c>
      <c r="AF8" s="17">
        <f>AF9+AF15+AF16+AF19</f>
        <v>105.56200000000001</v>
      </c>
      <c r="AG8" s="118">
        <f>AG9+AG15+AG16+AG19</f>
        <v>73.6875</v>
      </c>
    </row>
    <row r="9" spans="1:33" ht="27.75" customHeight="1" thickBot="1">
      <c r="A9" s="81" t="s">
        <v>29</v>
      </c>
      <c r="B9" s="85" t="s">
        <v>56</v>
      </c>
      <c r="C9" s="106" t="s">
        <v>47</v>
      </c>
      <c r="D9" s="101">
        <f>SUM(E9:H9)</f>
        <v>77.674000000000007</v>
      </c>
      <c r="E9" s="17">
        <f>E11</f>
        <v>0</v>
      </c>
      <c r="F9" s="17">
        <f>F11+F12</f>
        <v>0</v>
      </c>
      <c r="G9" s="17">
        <f>G11+G12+G13</f>
        <v>0</v>
      </c>
      <c r="H9" s="109">
        <f>H11+H13+H14</f>
        <v>77.674000000000007</v>
      </c>
      <c r="I9" s="101">
        <f>SUM(J9:M9)</f>
        <v>63.176000000000002</v>
      </c>
      <c r="J9" s="17">
        <f>J11</f>
        <v>0</v>
      </c>
      <c r="K9" s="17">
        <f>K11+K12</f>
        <v>0</v>
      </c>
      <c r="L9" s="17">
        <f>L11+L12+L13</f>
        <v>0</v>
      </c>
      <c r="M9" s="118">
        <f>M11+M13+M14</f>
        <v>63.176000000000002</v>
      </c>
      <c r="N9" s="90">
        <f>SUM(O9:R9)</f>
        <v>70.425000000000011</v>
      </c>
      <c r="O9" s="17">
        <f>O11+O12+O13+O14</f>
        <v>0</v>
      </c>
      <c r="P9" s="17">
        <f>P11+P12+P13+P14</f>
        <v>0</v>
      </c>
      <c r="Q9" s="17">
        <f>Q11+Q12+Q13+Q14</f>
        <v>0</v>
      </c>
      <c r="R9" s="118">
        <f>R11+R12+R13+R14</f>
        <v>70.425000000000011</v>
      </c>
      <c r="S9" s="98">
        <f>SUM(T9:W9)</f>
        <v>73.481999999999999</v>
      </c>
      <c r="T9" s="22">
        <f>T11</f>
        <v>0</v>
      </c>
      <c r="U9" s="22">
        <f>U11+U12</f>
        <v>0</v>
      </c>
      <c r="V9" s="9">
        <f>V11+V12+V13</f>
        <v>0</v>
      </c>
      <c r="W9" s="47">
        <f>W11+W13+W14</f>
        <v>73.481999999999999</v>
      </c>
      <c r="X9" s="101">
        <f>SUM(Y9:AB9)</f>
        <v>73.159000000000006</v>
      </c>
      <c r="Y9" s="17">
        <f>Y11</f>
        <v>0</v>
      </c>
      <c r="Z9" s="17">
        <f>Z11+Z12</f>
        <v>0</v>
      </c>
      <c r="AA9" s="9">
        <f>AA11+AA12+AA13</f>
        <v>0</v>
      </c>
      <c r="AB9" s="30">
        <f>AB11+AB13+AB14</f>
        <v>73.159000000000006</v>
      </c>
      <c r="AC9" s="90">
        <f>SUM(AD9:AG9)</f>
        <v>73.32050000000001</v>
      </c>
      <c r="AD9" s="17">
        <f>AD11+AD12+AD13+AD14</f>
        <v>0</v>
      </c>
      <c r="AE9" s="17">
        <f>AE11+AE12+AE13+AE14</f>
        <v>0</v>
      </c>
      <c r="AF9" s="17">
        <f>AF11+AF12+AF13+AF14</f>
        <v>0</v>
      </c>
      <c r="AG9" s="118">
        <f>AG11+AG12+AG13+AG14</f>
        <v>73.32050000000001</v>
      </c>
    </row>
    <row r="10" spans="1:33" ht="27.75" customHeight="1" thickBot="1">
      <c r="A10" s="81"/>
      <c r="B10" s="86" t="s">
        <v>30</v>
      </c>
      <c r="C10" s="106"/>
      <c r="D10" s="102"/>
      <c r="E10" s="18"/>
      <c r="F10" s="18"/>
      <c r="G10" s="18"/>
      <c r="H10" s="110"/>
      <c r="I10" s="102"/>
      <c r="J10" s="18"/>
      <c r="K10" s="18"/>
      <c r="L10" s="18"/>
      <c r="M10" s="119"/>
      <c r="N10" s="91"/>
      <c r="O10" s="18"/>
      <c r="P10" s="18"/>
      <c r="Q10" s="18"/>
      <c r="R10" s="119"/>
      <c r="S10" s="99"/>
      <c r="T10" s="23"/>
      <c r="U10" s="23"/>
      <c r="V10" s="10"/>
      <c r="W10" s="48"/>
      <c r="X10" s="102"/>
      <c r="Y10" s="18"/>
      <c r="Z10" s="18"/>
      <c r="AA10" s="10"/>
      <c r="AB10" s="31"/>
      <c r="AC10" s="91"/>
      <c r="AD10" s="18"/>
      <c r="AE10" s="18"/>
      <c r="AF10" s="18"/>
      <c r="AG10" s="119"/>
    </row>
    <row r="11" spans="1:33" ht="27.75" customHeight="1" thickBot="1">
      <c r="A11" s="81" t="s">
        <v>31</v>
      </c>
      <c r="B11" s="87" t="s">
        <v>32</v>
      </c>
      <c r="C11" s="106" t="s">
        <v>47</v>
      </c>
      <c r="D11" s="101">
        <f>SUM(E11:H11)</f>
        <v>0</v>
      </c>
      <c r="E11" s="19"/>
      <c r="F11" s="19"/>
      <c r="G11" s="19"/>
      <c r="H11" s="111"/>
      <c r="I11" s="101">
        <f>SUM(J11:M11)</f>
        <v>0</v>
      </c>
      <c r="J11" s="19"/>
      <c r="K11" s="19"/>
      <c r="L11" s="19"/>
      <c r="M11" s="120"/>
      <c r="N11" s="90">
        <f>SUM(O11:R11)</f>
        <v>0</v>
      </c>
      <c r="O11" s="121">
        <f>E11+J11</f>
        <v>0</v>
      </c>
      <c r="P11" s="121">
        <f>F11+K11</f>
        <v>0</v>
      </c>
      <c r="Q11" s="121">
        <f>G11+L11</f>
        <v>0</v>
      </c>
      <c r="R11" s="122">
        <f>H11+M11</f>
        <v>0</v>
      </c>
      <c r="S11" s="98">
        <f>SUM(T11:W11)</f>
        <v>0</v>
      </c>
      <c r="T11" s="24"/>
      <c r="U11" s="24"/>
      <c r="V11" s="11"/>
      <c r="W11" s="49"/>
      <c r="X11" s="101">
        <f>SUM(Y11:AB11)</f>
        <v>0</v>
      </c>
      <c r="Y11" s="19"/>
      <c r="Z11" s="19"/>
      <c r="AA11" s="11"/>
      <c r="AB11" s="54"/>
      <c r="AC11" s="90">
        <f>SUM(AD11:AG11)</f>
        <v>0</v>
      </c>
      <c r="AD11" s="121">
        <f>T11+Y11</f>
        <v>0</v>
      </c>
      <c r="AE11" s="121">
        <f>U11+Z11</f>
        <v>0</v>
      </c>
      <c r="AF11" s="121">
        <f>V11+AA11</f>
        <v>0</v>
      </c>
      <c r="AG11" s="122">
        <f>W11+AB11</f>
        <v>0</v>
      </c>
    </row>
    <row r="12" spans="1:33" ht="27.75" customHeight="1" thickBot="1">
      <c r="A12" s="81" t="s">
        <v>33</v>
      </c>
      <c r="B12" s="87" t="s">
        <v>4</v>
      </c>
      <c r="C12" s="106" t="s">
        <v>47</v>
      </c>
      <c r="D12" s="102"/>
      <c r="E12" s="16"/>
      <c r="F12" s="20"/>
      <c r="G12" s="20"/>
      <c r="H12" s="112"/>
      <c r="I12" s="102"/>
      <c r="J12" s="16"/>
      <c r="K12" s="20"/>
      <c r="L12" s="20"/>
      <c r="M12" s="123"/>
      <c r="N12" s="91"/>
      <c r="O12" s="16"/>
      <c r="P12" s="121">
        <f>F12+K12</f>
        <v>0</v>
      </c>
      <c r="Q12" s="121">
        <f>G12+L12</f>
        <v>0</v>
      </c>
      <c r="R12" s="123"/>
      <c r="S12" s="99"/>
      <c r="T12" s="25"/>
      <c r="U12" s="26"/>
      <c r="V12" s="13"/>
      <c r="W12" s="50"/>
      <c r="X12" s="102"/>
      <c r="Y12" s="16"/>
      <c r="Z12" s="20"/>
      <c r="AA12" s="13"/>
      <c r="AB12" s="32"/>
      <c r="AC12" s="91"/>
      <c r="AD12" s="16"/>
      <c r="AE12" s="121">
        <f>U12+Z12</f>
        <v>0</v>
      </c>
      <c r="AF12" s="121">
        <f>V12+AA12</f>
        <v>0</v>
      </c>
      <c r="AG12" s="123"/>
    </row>
    <row r="13" spans="1:33" ht="27.75" customHeight="1" thickBot="1">
      <c r="A13" s="81" t="s">
        <v>34</v>
      </c>
      <c r="B13" s="87" t="s">
        <v>5</v>
      </c>
      <c r="C13" s="106" t="s">
        <v>47</v>
      </c>
      <c r="D13" s="102"/>
      <c r="E13" s="16"/>
      <c r="F13" s="16"/>
      <c r="G13" s="20"/>
      <c r="H13" s="112"/>
      <c r="I13" s="102"/>
      <c r="J13" s="16"/>
      <c r="K13" s="20"/>
      <c r="L13" s="20"/>
      <c r="M13" s="124"/>
      <c r="N13" s="91"/>
      <c r="O13" s="16"/>
      <c r="P13" s="16"/>
      <c r="Q13" s="121">
        <f>G13+L13</f>
        <v>0</v>
      </c>
      <c r="R13" s="122">
        <f>H13+M13</f>
        <v>0</v>
      </c>
      <c r="S13" s="99"/>
      <c r="T13" s="25"/>
      <c r="U13" s="25"/>
      <c r="V13" s="13"/>
      <c r="W13" s="50"/>
      <c r="X13" s="102"/>
      <c r="Y13" s="16"/>
      <c r="Z13" s="20"/>
      <c r="AA13" s="13"/>
      <c r="AB13" s="55"/>
      <c r="AC13" s="91"/>
      <c r="AD13" s="16"/>
      <c r="AE13" s="16"/>
      <c r="AF13" s="121">
        <f>V13+AA13</f>
        <v>0</v>
      </c>
      <c r="AG13" s="122">
        <f>W13+AB13</f>
        <v>0</v>
      </c>
    </row>
    <row r="14" spans="1:33" ht="27.75" customHeight="1" thickBot="1">
      <c r="A14" s="81" t="s">
        <v>35</v>
      </c>
      <c r="B14" s="87" t="s">
        <v>6</v>
      </c>
      <c r="C14" s="106" t="s">
        <v>47</v>
      </c>
      <c r="D14" s="102"/>
      <c r="E14" s="16"/>
      <c r="F14" s="16"/>
      <c r="G14" s="16"/>
      <c r="H14" s="113">
        <v>77.674000000000007</v>
      </c>
      <c r="I14" s="102"/>
      <c r="J14" s="16"/>
      <c r="K14" s="16"/>
      <c r="L14" s="16"/>
      <c r="M14" s="124">
        <v>63.176000000000002</v>
      </c>
      <c r="N14" s="91"/>
      <c r="O14" s="16"/>
      <c r="P14" s="16"/>
      <c r="Q14" s="16"/>
      <c r="R14" s="122">
        <f>(H14+M14)/2</f>
        <v>70.425000000000011</v>
      </c>
      <c r="S14" s="99"/>
      <c r="T14" s="25"/>
      <c r="U14" s="25"/>
      <c r="V14" s="12"/>
      <c r="W14" s="51">
        <v>73.481999999999999</v>
      </c>
      <c r="X14" s="102"/>
      <c r="Y14" s="16"/>
      <c r="Z14" s="16"/>
      <c r="AA14" s="12"/>
      <c r="AB14" s="55">
        <v>73.159000000000006</v>
      </c>
      <c r="AC14" s="91"/>
      <c r="AD14" s="16"/>
      <c r="AE14" s="16"/>
      <c r="AF14" s="16"/>
      <c r="AG14" s="122">
        <f>(W14+AB14)/2</f>
        <v>73.32050000000001</v>
      </c>
    </row>
    <row r="15" spans="1:33" ht="27.75" customHeight="1" thickBot="1">
      <c r="A15" s="81" t="s">
        <v>36</v>
      </c>
      <c r="B15" s="43" t="s">
        <v>57</v>
      </c>
      <c r="C15" s="106" t="s">
        <v>47</v>
      </c>
      <c r="D15" s="101">
        <f>SUM(E15:H15)</f>
        <v>0</v>
      </c>
      <c r="E15" s="20"/>
      <c r="F15" s="20"/>
      <c r="G15" s="20"/>
      <c r="H15" s="113"/>
      <c r="I15" s="101">
        <f>SUM(J15:M15)</f>
        <v>0</v>
      </c>
      <c r="J15" s="20"/>
      <c r="K15" s="20"/>
      <c r="L15" s="20"/>
      <c r="M15" s="124"/>
      <c r="N15" s="90">
        <f t="shared" ref="N15:N20" si="0">SUM(O15:R15)</f>
        <v>0</v>
      </c>
      <c r="O15" s="121">
        <f t="shared" ref="O15:Q20" si="1">E15+J15</f>
        <v>0</v>
      </c>
      <c r="P15" s="121">
        <f t="shared" si="1"/>
        <v>0</v>
      </c>
      <c r="Q15" s="121">
        <f t="shared" si="1"/>
        <v>0</v>
      </c>
      <c r="R15" s="122">
        <f>H15+M15</f>
        <v>0</v>
      </c>
      <c r="S15" s="93">
        <f>SUM(T15:W15)</f>
        <v>0</v>
      </c>
      <c r="T15" s="26"/>
      <c r="U15" s="26"/>
      <c r="V15" s="13"/>
      <c r="W15" s="55"/>
      <c r="X15" s="101">
        <f>SUM(Y15:AB15)</f>
        <v>0</v>
      </c>
      <c r="Y15" s="20"/>
      <c r="Z15" s="20"/>
      <c r="AA15" s="13"/>
      <c r="AB15" s="55"/>
      <c r="AC15" s="90">
        <f t="shared" ref="AC15:AC20" si="2">SUM(AD15:AG15)</f>
        <v>0</v>
      </c>
      <c r="AD15" s="121">
        <f t="shared" ref="AD15:AD20" si="3">T15+Y15</f>
        <v>0</v>
      </c>
      <c r="AE15" s="121">
        <f t="shared" ref="AE15:AE20" si="4">U15+Z15</f>
        <v>0</v>
      </c>
      <c r="AF15" s="121">
        <f>V15+AA15</f>
        <v>0</v>
      </c>
      <c r="AG15" s="122">
        <f>W15+AB15</f>
        <v>0</v>
      </c>
    </row>
    <row r="16" spans="1:33" ht="27.75" customHeight="1" thickBot="1">
      <c r="A16" s="81" t="s">
        <v>37</v>
      </c>
      <c r="B16" s="85" t="s">
        <v>38</v>
      </c>
      <c r="C16" s="106" t="s">
        <v>47</v>
      </c>
      <c r="D16" s="101">
        <f>SUM(E16:H16)</f>
        <v>103.407</v>
      </c>
      <c r="E16" s="20">
        <f>E17+E18</f>
        <v>0</v>
      </c>
      <c r="F16" s="20">
        <f>F17+F18</f>
        <v>0</v>
      </c>
      <c r="G16" s="20">
        <f>G17+G18</f>
        <v>103.179</v>
      </c>
      <c r="H16" s="113">
        <f>H17+H18</f>
        <v>0.22800000000000001</v>
      </c>
      <c r="I16" s="101">
        <f>SUM(J16:M16)</f>
        <v>88.449999999999989</v>
      </c>
      <c r="J16" s="20">
        <f>J17+J18</f>
        <v>0</v>
      </c>
      <c r="K16" s="20">
        <f>K17+K18</f>
        <v>0</v>
      </c>
      <c r="L16" s="20">
        <f>L17+L18</f>
        <v>88.246999999999986</v>
      </c>
      <c r="M16" s="124">
        <f>M17+M18</f>
        <v>0.20300000000000001</v>
      </c>
      <c r="N16" s="90">
        <f t="shared" si="0"/>
        <v>95.9285</v>
      </c>
      <c r="O16" s="121">
        <f t="shared" si="1"/>
        <v>0</v>
      </c>
      <c r="P16" s="121">
        <f t="shared" si="1"/>
        <v>0</v>
      </c>
      <c r="Q16" s="121">
        <f>(G16+L16)/2</f>
        <v>95.712999999999994</v>
      </c>
      <c r="R16" s="122">
        <f>(H16+M16)/2</f>
        <v>0.21550000000000002</v>
      </c>
      <c r="S16" s="93">
        <f>SUM(T16:W16)</f>
        <v>99.146000000000001</v>
      </c>
      <c r="T16" s="26">
        <f>T17+T18</f>
        <v>0</v>
      </c>
      <c r="U16" s="26">
        <f>U17+U18</f>
        <v>0</v>
      </c>
      <c r="V16" s="26">
        <f>V17+V18</f>
        <v>98.936000000000007</v>
      </c>
      <c r="W16" s="108">
        <f>W17+W18</f>
        <v>0.21</v>
      </c>
      <c r="X16" s="93">
        <f>SUM(Y16:AB16)</f>
        <v>99.484999999999999</v>
      </c>
      <c r="Y16" s="26">
        <f>Y17+Y18</f>
        <v>0</v>
      </c>
      <c r="Z16" s="26">
        <f>Z17+Z18</f>
        <v>0</v>
      </c>
      <c r="AA16" s="26">
        <f>AA17+AA18</f>
        <v>99.269000000000005</v>
      </c>
      <c r="AB16" s="108">
        <f>AB17+AB18</f>
        <v>0.216</v>
      </c>
      <c r="AC16" s="90">
        <f t="shared" si="2"/>
        <v>99.3155</v>
      </c>
      <c r="AD16" s="121">
        <f t="shared" si="3"/>
        <v>0</v>
      </c>
      <c r="AE16" s="121">
        <f t="shared" si="4"/>
        <v>0</v>
      </c>
      <c r="AF16" s="121">
        <f>(V16+AA16)/2</f>
        <v>99.102500000000006</v>
      </c>
      <c r="AG16" s="122">
        <f>(W16+AB16)/2</f>
        <v>0.21299999999999999</v>
      </c>
    </row>
    <row r="17" spans="1:33" ht="27.75" customHeight="1" thickBot="1">
      <c r="A17" s="38" t="s">
        <v>59</v>
      </c>
      <c r="B17" s="43" t="s">
        <v>61</v>
      </c>
      <c r="C17" s="106" t="s">
        <v>47</v>
      </c>
      <c r="D17" s="101"/>
      <c r="E17" s="20"/>
      <c r="F17" s="20"/>
      <c r="G17" s="20">
        <v>7.18</v>
      </c>
      <c r="H17" s="113"/>
      <c r="I17" s="101"/>
      <c r="J17" s="20"/>
      <c r="K17" s="20"/>
      <c r="L17" s="20">
        <v>7.18</v>
      </c>
      <c r="M17" s="124"/>
      <c r="N17" s="90">
        <f t="shared" si="0"/>
        <v>14.36</v>
      </c>
      <c r="O17" s="121">
        <f t="shared" si="1"/>
        <v>0</v>
      </c>
      <c r="P17" s="121">
        <f t="shared" si="1"/>
        <v>0</v>
      </c>
      <c r="Q17" s="121">
        <f t="shared" si="1"/>
        <v>14.36</v>
      </c>
      <c r="R17" s="122">
        <f>H17+M17</f>
        <v>0</v>
      </c>
      <c r="S17" s="93">
        <f t="shared" ref="S17:S18" si="5">SUM(T17:W17)</f>
        <v>7.45</v>
      </c>
      <c r="T17" s="26"/>
      <c r="U17" s="26"/>
      <c r="V17" s="13">
        <v>7.45</v>
      </c>
      <c r="W17" s="55"/>
      <c r="X17" s="101">
        <f t="shared" ref="X17:X18" si="6">SUM(Y17:AB17)</f>
        <v>7.45</v>
      </c>
      <c r="Y17" s="20"/>
      <c r="Z17" s="20"/>
      <c r="AA17" s="13">
        <v>7.45</v>
      </c>
      <c r="AB17" s="55"/>
      <c r="AC17" s="90">
        <f t="shared" si="2"/>
        <v>7.45</v>
      </c>
      <c r="AD17" s="121">
        <f t="shared" si="3"/>
        <v>0</v>
      </c>
      <c r="AE17" s="121">
        <f t="shared" si="4"/>
        <v>0</v>
      </c>
      <c r="AF17" s="121">
        <f>(V17+AA17)/2</f>
        <v>7.45</v>
      </c>
      <c r="AG17" s="122">
        <f>W17+AB17</f>
        <v>0</v>
      </c>
    </row>
    <row r="18" spans="1:33" ht="27.75" customHeight="1" thickBot="1">
      <c r="A18" s="38" t="s">
        <v>60</v>
      </c>
      <c r="B18" s="43" t="s">
        <v>62</v>
      </c>
      <c r="C18" s="106" t="s">
        <v>47</v>
      </c>
      <c r="D18" s="101"/>
      <c r="E18" s="20"/>
      <c r="F18" s="20"/>
      <c r="G18" s="20">
        <v>95.998999999999995</v>
      </c>
      <c r="H18" s="113">
        <v>0.22800000000000001</v>
      </c>
      <c r="I18" s="101"/>
      <c r="J18" s="20"/>
      <c r="K18" s="20"/>
      <c r="L18" s="20">
        <v>81.066999999999993</v>
      </c>
      <c r="M18" s="124">
        <v>0.20300000000000001</v>
      </c>
      <c r="N18" s="90">
        <f t="shared" si="0"/>
        <v>88.748499999999993</v>
      </c>
      <c r="O18" s="121">
        <f t="shared" si="1"/>
        <v>0</v>
      </c>
      <c r="P18" s="121">
        <f t="shared" si="1"/>
        <v>0</v>
      </c>
      <c r="Q18" s="121">
        <f t="shared" ref="Q18:R20" si="7">(G18+L18)/2</f>
        <v>88.532999999999987</v>
      </c>
      <c r="R18" s="122">
        <f t="shared" si="7"/>
        <v>0.21550000000000002</v>
      </c>
      <c r="S18" s="93">
        <f t="shared" si="5"/>
        <v>91.695999999999998</v>
      </c>
      <c r="T18" s="26"/>
      <c r="U18" s="26"/>
      <c r="V18" s="13">
        <v>91.486000000000004</v>
      </c>
      <c r="W18" s="55">
        <v>0.21</v>
      </c>
      <c r="X18" s="101">
        <f t="shared" si="6"/>
        <v>92.034999999999997</v>
      </c>
      <c r="Y18" s="20"/>
      <c r="Z18" s="20"/>
      <c r="AA18" s="13">
        <v>91.819000000000003</v>
      </c>
      <c r="AB18" s="55">
        <v>0.216</v>
      </c>
      <c r="AC18" s="90">
        <f t="shared" si="2"/>
        <v>91.865499999999997</v>
      </c>
      <c r="AD18" s="121">
        <f t="shared" si="3"/>
        <v>0</v>
      </c>
      <c r="AE18" s="121">
        <f t="shared" si="4"/>
        <v>0</v>
      </c>
      <c r="AF18" s="121">
        <f t="shared" ref="AF18:AG20" si="8">(V18+AA18)/2</f>
        <v>91.652500000000003</v>
      </c>
      <c r="AG18" s="122">
        <f t="shared" si="8"/>
        <v>0.21299999999999999</v>
      </c>
    </row>
    <row r="19" spans="1:33" ht="27.75" customHeight="1" thickBot="1">
      <c r="A19" s="81" t="s">
        <v>39</v>
      </c>
      <c r="B19" s="43" t="s">
        <v>63</v>
      </c>
      <c r="C19" s="106" t="s">
        <v>47</v>
      </c>
      <c r="D19" s="101">
        <f>SUM(E19:H19)</f>
        <v>6.9709999999999992</v>
      </c>
      <c r="E19" s="20"/>
      <c r="F19" s="19"/>
      <c r="G19" s="20">
        <v>6.7779999999999996</v>
      </c>
      <c r="H19" s="113">
        <v>0.193</v>
      </c>
      <c r="I19" s="101">
        <f>SUM(J19:M19)</f>
        <v>6.3540000000000001</v>
      </c>
      <c r="J19" s="20"/>
      <c r="K19" s="19"/>
      <c r="L19" s="20">
        <v>6.335</v>
      </c>
      <c r="M19" s="124">
        <v>1.9E-2</v>
      </c>
      <c r="N19" s="90">
        <f t="shared" si="0"/>
        <v>6.6624999999999996</v>
      </c>
      <c r="O19" s="121">
        <f t="shared" si="1"/>
        <v>0</v>
      </c>
      <c r="P19" s="121">
        <f t="shared" si="1"/>
        <v>0</v>
      </c>
      <c r="Q19" s="121">
        <f t="shared" si="7"/>
        <v>6.5564999999999998</v>
      </c>
      <c r="R19" s="122">
        <f t="shared" si="7"/>
        <v>0.106</v>
      </c>
      <c r="S19" s="93">
        <f>SUM(T19:W19)</f>
        <v>6.5289999999999999</v>
      </c>
      <c r="T19" s="26"/>
      <c r="U19" s="24"/>
      <c r="V19" s="13">
        <v>6.3769999999999998</v>
      </c>
      <c r="W19" s="55">
        <v>0.152</v>
      </c>
      <c r="X19" s="101">
        <f>SUM(Y19:AB19)</f>
        <v>6.6979999999999995</v>
      </c>
      <c r="Y19" s="20"/>
      <c r="Z19" s="19"/>
      <c r="AA19" s="13">
        <v>6.5419999999999998</v>
      </c>
      <c r="AB19" s="55">
        <v>0.156</v>
      </c>
      <c r="AC19" s="90">
        <f t="shared" si="2"/>
        <v>6.6135000000000002</v>
      </c>
      <c r="AD19" s="121">
        <f t="shared" si="3"/>
        <v>0</v>
      </c>
      <c r="AE19" s="121">
        <f t="shared" si="4"/>
        <v>0</v>
      </c>
      <c r="AF19" s="121">
        <f t="shared" si="8"/>
        <v>6.4595000000000002</v>
      </c>
      <c r="AG19" s="122">
        <f t="shared" si="8"/>
        <v>0.154</v>
      </c>
    </row>
    <row r="20" spans="1:33" ht="27.75" customHeight="1" thickBot="1">
      <c r="A20" s="81" t="s">
        <v>9</v>
      </c>
      <c r="B20" s="86" t="s">
        <v>48</v>
      </c>
      <c r="C20" s="106" t="s">
        <v>47</v>
      </c>
      <c r="D20" s="101">
        <f>SUM(E20:H20)</f>
        <v>16.622</v>
      </c>
      <c r="E20" s="20"/>
      <c r="F20" s="20"/>
      <c r="G20" s="20">
        <v>2.4510000000000001</v>
      </c>
      <c r="H20" s="113">
        <v>14.170999999999999</v>
      </c>
      <c r="I20" s="101">
        <f>SUM(J20:M20)</f>
        <v>15.266</v>
      </c>
      <c r="J20" s="20"/>
      <c r="K20" s="20"/>
      <c r="L20" s="20">
        <v>3.7440000000000002</v>
      </c>
      <c r="M20" s="124">
        <v>11.522</v>
      </c>
      <c r="N20" s="90">
        <f t="shared" si="0"/>
        <v>15.943999999999999</v>
      </c>
      <c r="O20" s="121">
        <f t="shared" si="1"/>
        <v>0</v>
      </c>
      <c r="P20" s="121">
        <f t="shared" si="1"/>
        <v>0</v>
      </c>
      <c r="Q20" s="121">
        <f t="shared" si="7"/>
        <v>3.0975000000000001</v>
      </c>
      <c r="R20" s="122">
        <f t="shared" si="7"/>
        <v>12.846499999999999</v>
      </c>
      <c r="S20" s="98">
        <f>SUM(T20:W20)</f>
        <v>15.498000000000001</v>
      </c>
      <c r="T20" s="26"/>
      <c r="U20" s="26"/>
      <c r="V20" s="13">
        <v>2.323</v>
      </c>
      <c r="W20" s="51">
        <v>13.175000000000001</v>
      </c>
      <c r="X20" s="101">
        <f>SUM(Y20:AB20)</f>
        <v>15.558</v>
      </c>
      <c r="Y20" s="20"/>
      <c r="Z20" s="20"/>
      <c r="AA20" s="13">
        <v>2.383</v>
      </c>
      <c r="AB20" s="55">
        <v>13.175000000000001</v>
      </c>
      <c r="AC20" s="90">
        <f t="shared" si="2"/>
        <v>15.528</v>
      </c>
      <c r="AD20" s="121">
        <f t="shared" si="3"/>
        <v>0</v>
      </c>
      <c r="AE20" s="121">
        <f t="shared" si="4"/>
        <v>0</v>
      </c>
      <c r="AF20" s="121">
        <f t="shared" si="8"/>
        <v>2.3529999999999998</v>
      </c>
      <c r="AG20" s="122">
        <f t="shared" si="8"/>
        <v>13.175000000000001</v>
      </c>
    </row>
    <row r="21" spans="1:33" ht="27.75" customHeight="1" thickBot="1">
      <c r="A21" s="81" t="s">
        <v>41</v>
      </c>
      <c r="B21" s="85" t="s">
        <v>49</v>
      </c>
      <c r="C21" s="106" t="s">
        <v>43</v>
      </c>
      <c r="D21" s="101">
        <f t="shared" ref="D21:M21" si="9">IF(D8=0,0,D20/D8*100)</f>
        <v>15.059160339922812</v>
      </c>
      <c r="E21" s="17">
        <f t="shared" si="9"/>
        <v>0</v>
      </c>
      <c r="F21" s="17">
        <f t="shared" si="9"/>
        <v>0</v>
      </c>
      <c r="G21" s="17">
        <f t="shared" si="9"/>
        <v>2.229053175332175</v>
      </c>
      <c r="H21" s="109">
        <f t="shared" si="9"/>
        <v>18.145848005634164</v>
      </c>
      <c r="I21" s="101">
        <f t="shared" si="9"/>
        <v>16.102696088772628</v>
      </c>
      <c r="J21" s="17">
        <f t="shared" si="9"/>
        <v>0</v>
      </c>
      <c r="K21" s="17">
        <f t="shared" si="9"/>
        <v>0</v>
      </c>
      <c r="L21" s="17">
        <f t="shared" si="9"/>
        <v>3.9584698991351432</v>
      </c>
      <c r="M21" s="118">
        <f t="shared" si="9"/>
        <v>18.174074891952426</v>
      </c>
      <c r="N21" s="90">
        <f t="shared" ref="N21:S21" si="10">IF(N8=0,0,N20/N8*100)</f>
        <v>15.54132428770555</v>
      </c>
      <c r="O21" s="17">
        <f t="shared" si="10"/>
        <v>0</v>
      </c>
      <c r="P21" s="17">
        <f t="shared" si="10"/>
        <v>0</v>
      </c>
      <c r="Q21" s="17">
        <f t="shared" si="10"/>
        <v>3.0287622409418256</v>
      </c>
      <c r="R21" s="118">
        <f t="shared" si="10"/>
        <v>18.158495473274293</v>
      </c>
      <c r="S21" s="98">
        <f t="shared" si="10"/>
        <v>14.665720369056071</v>
      </c>
      <c r="T21" s="22">
        <f t="shared" ref="T21:AB21" si="11">IF(T8=0,0,T20/T8*100)</f>
        <v>0</v>
      </c>
      <c r="U21" s="22">
        <f t="shared" si="11"/>
        <v>0</v>
      </c>
      <c r="V21" s="14">
        <f t="shared" si="11"/>
        <v>2.2058055510715673</v>
      </c>
      <c r="W21" s="52">
        <f t="shared" si="11"/>
        <v>17.841666215264613</v>
      </c>
      <c r="X21" s="101">
        <f t="shared" si="11"/>
        <v>14.652062947929521</v>
      </c>
      <c r="Y21" s="17">
        <f t="shared" si="11"/>
        <v>0</v>
      </c>
      <c r="Z21" s="17">
        <f t="shared" si="11"/>
        <v>0</v>
      </c>
      <c r="AA21" s="14">
        <f t="shared" si="11"/>
        <v>2.2521287956828684</v>
      </c>
      <c r="AB21" s="33">
        <f t="shared" si="11"/>
        <v>17.917612979559642</v>
      </c>
      <c r="AC21" s="90">
        <f>IF(AC8=0,0,AC20/AC8*100)</f>
        <v>14.6588752843886</v>
      </c>
      <c r="AD21" s="17">
        <f>IF(AD8=0,0,AD20/AD8*100)</f>
        <v>0</v>
      </c>
      <c r="AE21" s="17">
        <f>IF(AE8=0,0,AE20/AE8*100)</f>
        <v>0</v>
      </c>
      <c r="AF21" s="17">
        <f>IF(AF8=0,0,AF20/AF8*100)</f>
        <v>2.2290218070896719</v>
      </c>
      <c r="AG21" s="118">
        <f>IF(AG8=0,0,AG20/AG8*100)</f>
        <v>17.879558948261241</v>
      </c>
    </row>
    <row r="22" spans="1:33" ht="27.75" customHeight="1" thickBot="1">
      <c r="A22" s="81" t="s">
        <v>10</v>
      </c>
      <c r="B22" s="88" t="s">
        <v>50</v>
      </c>
      <c r="C22" s="106" t="s">
        <v>47</v>
      </c>
      <c r="D22" s="101">
        <f>SUM(E22:H22)</f>
        <v>0</v>
      </c>
      <c r="E22" s="21"/>
      <c r="F22" s="21"/>
      <c r="G22" s="21"/>
      <c r="H22" s="114"/>
      <c r="I22" s="101">
        <f>SUM(J22:M22)</f>
        <v>0</v>
      </c>
      <c r="J22" s="21"/>
      <c r="K22" s="21"/>
      <c r="L22" s="21"/>
      <c r="M22" s="125"/>
      <c r="N22" s="90">
        <f>SUM(O22:R22)</f>
        <v>0</v>
      </c>
      <c r="O22" s="121">
        <f>E22+J22</f>
        <v>0</v>
      </c>
      <c r="P22" s="121">
        <f>F22+K22</f>
        <v>0</v>
      </c>
      <c r="Q22" s="121">
        <f>G22+L22</f>
        <v>0</v>
      </c>
      <c r="R22" s="122">
        <f>H22+M22</f>
        <v>0</v>
      </c>
      <c r="S22" s="98">
        <f>SUM(T22:W22)</f>
        <v>0</v>
      </c>
      <c r="T22" s="27"/>
      <c r="U22" s="27"/>
      <c r="V22" s="15"/>
      <c r="W22" s="53"/>
      <c r="X22" s="101">
        <f>SUM(Y22:AB22)</f>
        <v>0</v>
      </c>
      <c r="Y22" s="21"/>
      <c r="Z22" s="21"/>
      <c r="AA22" s="15"/>
      <c r="AB22" s="56"/>
      <c r="AC22" s="90">
        <f>SUM(AD22:AG22)</f>
        <v>0</v>
      </c>
      <c r="AD22" s="121">
        <f>T22+Y22</f>
        <v>0</v>
      </c>
      <c r="AE22" s="121">
        <f>U22+Z22</f>
        <v>0</v>
      </c>
      <c r="AF22" s="121">
        <f>V22+AA22</f>
        <v>0</v>
      </c>
      <c r="AG22" s="122">
        <f>W22+AB22</f>
        <v>0</v>
      </c>
    </row>
    <row r="23" spans="1:33" ht="27.75" customHeight="1" thickBot="1">
      <c r="A23" s="103" t="s">
        <v>11</v>
      </c>
      <c r="B23" s="104" t="s">
        <v>51</v>
      </c>
      <c r="C23" s="107" t="s">
        <v>47</v>
      </c>
      <c r="D23" s="115">
        <f>SUM(E23:H23)</f>
        <v>93.756</v>
      </c>
      <c r="E23" s="116">
        <f>E8-F12-E22-G12-E20</f>
        <v>0</v>
      </c>
      <c r="F23" s="116">
        <f>F8-G13-H13-F20-F22</f>
        <v>0</v>
      </c>
      <c r="G23" s="116">
        <f>G8-H14-G20-G22</f>
        <v>29.832000000000001</v>
      </c>
      <c r="H23" s="117">
        <f>H8-H20-H22</f>
        <v>63.923999999999999</v>
      </c>
      <c r="I23" s="115">
        <f>SUM(J23:M23)</f>
        <v>79.537999999999982</v>
      </c>
      <c r="J23" s="116">
        <f>J8-K12-J22-L12-J20</f>
        <v>0</v>
      </c>
      <c r="K23" s="116">
        <f>K8-L13-M13-K20-K22</f>
        <v>0</v>
      </c>
      <c r="L23" s="116">
        <f>L8-M14-L20-L22</f>
        <v>27.661999999999978</v>
      </c>
      <c r="M23" s="126">
        <f>M8-M20-M22</f>
        <v>51.876000000000005</v>
      </c>
      <c r="N23" s="127">
        <f>SUM(O23:R23)</f>
        <v>86.646999999999991</v>
      </c>
      <c r="O23" s="116">
        <f>O8-P12-O22-Q12-O20</f>
        <v>0</v>
      </c>
      <c r="P23" s="116">
        <f>P8-Q13-R13-P20-P22</f>
        <v>0</v>
      </c>
      <c r="Q23" s="116">
        <f>Q8-R14-Q20-Q22</f>
        <v>28.746999999999982</v>
      </c>
      <c r="R23" s="126">
        <f>R8-R20-R22</f>
        <v>57.900000000000013</v>
      </c>
      <c r="S23" s="37">
        <f>SUM(T23:W23)</f>
        <v>90.176999999999992</v>
      </c>
      <c r="T23" s="71">
        <f>T8-U12-T22-V12-T20</f>
        <v>0</v>
      </c>
      <c r="U23" s="71">
        <f>U8-V13-W13-U20-U22</f>
        <v>0</v>
      </c>
      <c r="V23" s="35">
        <f>V8-W14-V20-V22</f>
        <v>29.508000000000003</v>
      </c>
      <c r="W23" s="36">
        <f>W8-W20-W22</f>
        <v>60.668999999999997</v>
      </c>
      <c r="X23" s="210">
        <f>SUM(Y23:AB23)</f>
        <v>90.625000000000014</v>
      </c>
      <c r="Y23" s="71">
        <f>Y8-Z12-Y22-AA12-Y20</f>
        <v>0</v>
      </c>
      <c r="Z23" s="71">
        <f>Z8-AA13-AB13-Z20-Z22</f>
        <v>0</v>
      </c>
      <c r="AA23" s="35">
        <f>AA8-AB14-AA20-AA22</f>
        <v>30.269000000000002</v>
      </c>
      <c r="AB23" s="36">
        <f>AB8-AB20-AB22</f>
        <v>60.356000000000009</v>
      </c>
      <c r="AC23" s="127">
        <f>SUM(AD23:AG23)</f>
        <v>90.40100000000001</v>
      </c>
      <c r="AD23" s="116">
        <f>AD8-AE12-AD22-AF12-AD20</f>
        <v>0</v>
      </c>
      <c r="AE23" s="116">
        <f>AE8-AF13-AG13-AE20-AE22</f>
        <v>0</v>
      </c>
      <c r="AF23" s="116">
        <f>AF8-AG14-AF20-AF22</f>
        <v>29.888500000000001</v>
      </c>
      <c r="AG23" s="126">
        <f>AG8-AG20-AG22</f>
        <v>60.512500000000003</v>
      </c>
    </row>
    <row r="24" spans="1:33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3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3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3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3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</sheetData>
  <mergeCells count="11">
    <mergeCell ref="N5:R5"/>
    <mergeCell ref="AE2:AG2"/>
    <mergeCell ref="S5:W5"/>
    <mergeCell ref="X5:AB5"/>
    <mergeCell ref="AC5:AG5"/>
    <mergeCell ref="A3:D3"/>
    <mergeCell ref="I5:M5"/>
    <mergeCell ref="D5:H5"/>
    <mergeCell ref="A5:A6"/>
    <mergeCell ref="B5:B6"/>
    <mergeCell ref="C5:C6"/>
  </mergeCells>
  <phoneticPr fontId="23" type="noConversion"/>
  <pageMargins left="0.39370078740157483" right="0.19685039370078741" top="0.78740157480314965" bottom="0.39370078740157483" header="0.31496062992125984" footer="0.31496062992125984"/>
  <pageSetup paperSize="9" scale="42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zoomScale="94" zoomScaleNormal="100" zoomScaleSheetLayoutView="94" workbookViewId="0">
      <pane xSplit="2" topLeftCell="S1" activePane="topRight" state="frozen"/>
      <selection pane="topRight" activeCell="AB21" sqref="AB21"/>
    </sheetView>
  </sheetViews>
  <sheetFormatPr defaultRowHeight="14.4" outlineLevelCol="1"/>
  <cols>
    <col min="2" max="2" width="43" customWidth="1"/>
    <col min="4" max="4" width="10.5546875" hidden="1" customWidth="1" outlineLevel="1"/>
    <col min="5" max="6" width="9.44140625" hidden="1" customWidth="1" outlineLevel="1"/>
    <col min="7" max="7" width="11.6640625" hidden="1" customWidth="1" outlineLevel="1"/>
    <col min="8" max="8" width="13" hidden="1" customWidth="1" outlineLevel="1"/>
    <col min="9" max="9" width="9.5546875" hidden="1" customWidth="1" outlineLevel="1"/>
    <col min="10" max="11" width="9.44140625" hidden="1" customWidth="1" outlineLevel="1"/>
    <col min="12" max="12" width="12.33203125" hidden="1" customWidth="1" outlineLevel="1"/>
    <col min="13" max="13" width="10.5546875" hidden="1" customWidth="1" outlineLevel="1"/>
    <col min="14" max="14" width="10.5546875" bestFit="1" customWidth="1" collapsed="1"/>
    <col min="15" max="16" width="9.44140625" bestFit="1" customWidth="1"/>
    <col min="17" max="17" width="10.5546875" bestFit="1" customWidth="1"/>
    <col min="18" max="18" width="13.44140625" customWidth="1"/>
    <col min="19" max="19" width="11.88671875" customWidth="1" outlineLevel="1"/>
    <col min="20" max="20" width="7.6640625" customWidth="1" outlineLevel="1"/>
    <col min="21" max="21" width="9" customWidth="1" outlineLevel="1"/>
    <col min="22" max="22" width="11.88671875" customWidth="1" outlineLevel="1"/>
    <col min="23" max="23" width="13.109375" customWidth="1" outlineLevel="1"/>
    <col min="24" max="24" width="11.88671875" customWidth="1" outlineLevel="1"/>
    <col min="25" max="25" width="9.33203125" customWidth="1" outlineLevel="1"/>
    <col min="26" max="26" width="9.44140625" customWidth="1" outlineLevel="1"/>
    <col min="27" max="27" width="16.5546875" customWidth="1" outlineLevel="1"/>
    <col min="28" max="28" width="10.5546875" customWidth="1" outlineLevel="1"/>
    <col min="29" max="29" width="9.6640625" bestFit="1" customWidth="1"/>
    <col min="32" max="32" width="10.5546875" customWidth="1"/>
    <col min="33" max="33" width="9.6640625" bestFit="1" customWidth="1"/>
  </cols>
  <sheetData>
    <row r="1" spans="1:33">
      <c r="AD1" t="s">
        <v>55</v>
      </c>
    </row>
    <row r="2" spans="1:33">
      <c r="AE2" s="451" t="s">
        <v>52</v>
      </c>
      <c r="AF2" s="451"/>
      <c r="AG2" s="451"/>
    </row>
    <row r="3" spans="1:33" ht="22.2" customHeight="1">
      <c r="A3" s="466" t="s">
        <v>267</v>
      </c>
      <c r="B3" s="466"/>
      <c r="C3" s="46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1"/>
      <c r="Y4" s="1"/>
      <c r="Z4" s="1"/>
      <c r="AA4" s="1"/>
      <c r="AB4" s="4"/>
      <c r="AC4" s="1"/>
      <c r="AD4" s="1"/>
      <c r="AE4" s="1"/>
      <c r="AF4" s="1"/>
      <c r="AG4" s="1"/>
    </row>
    <row r="5" spans="1:33" ht="14.4" customHeight="1">
      <c r="A5" s="453" t="s">
        <v>0</v>
      </c>
      <c r="B5" s="456" t="s">
        <v>1</v>
      </c>
      <c r="C5" s="458" t="s">
        <v>2</v>
      </c>
      <c r="D5" s="452" t="s">
        <v>268</v>
      </c>
      <c r="E5" s="449"/>
      <c r="F5" s="449"/>
      <c r="G5" s="449"/>
      <c r="H5" s="455"/>
      <c r="I5" s="452" t="s">
        <v>269</v>
      </c>
      <c r="J5" s="449"/>
      <c r="K5" s="449"/>
      <c r="L5" s="449"/>
      <c r="M5" s="450"/>
      <c r="N5" s="448" t="s">
        <v>265</v>
      </c>
      <c r="O5" s="449"/>
      <c r="P5" s="449"/>
      <c r="Q5" s="449"/>
      <c r="R5" s="450"/>
      <c r="S5" s="452" t="s">
        <v>270</v>
      </c>
      <c r="T5" s="449"/>
      <c r="U5" s="449"/>
      <c r="V5" s="449"/>
      <c r="W5" s="455"/>
      <c r="X5" s="452" t="s">
        <v>271</v>
      </c>
      <c r="Y5" s="449"/>
      <c r="Z5" s="449"/>
      <c r="AA5" s="449"/>
      <c r="AB5" s="450"/>
      <c r="AC5" s="448" t="s">
        <v>266</v>
      </c>
      <c r="AD5" s="449"/>
      <c r="AE5" s="449"/>
      <c r="AF5" s="449"/>
      <c r="AG5" s="450"/>
    </row>
    <row r="6" spans="1:33" ht="15" thickBot="1">
      <c r="A6" s="454"/>
      <c r="B6" s="457"/>
      <c r="C6" s="459"/>
      <c r="D6" s="34" t="s">
        <v>3</v>
      </c>
      <c r="E6" s="65" t="s">
        <v>4</v>
      </c>
      <c r="F6" s="65" t="s">
        <v>5</v>
      </c>
      <c r="G6" s="65" t="s">
        <v>6</v>
      </c>
      <c r="H6" s="66" t="s">
        <v>7</v>
      </c>
      <c r="I6" s="34" t="s">
        <v>3</v>
      </c>
      <c r="J6" s="65" t="s">
        <v>4</v>
      </c>
      <c r="K6" s="65" t="s">
        <v>5</v>
      </c>
      <c r="L6" s="65" t="s">
        <v>6</v>
      </c>
      <c r="M6" s="67" t="s">
        <v>7</v>
      </c>
      <c r="N6" s="68" t="s">
        <v>3</v>
      </c>
      <c r="O6" s="65" t="s">
        <v>4</v>
      </c>
      <c r="P6" s="65" t="s">
        <v>5</v>
      </c>
      <c r="Q6" s="65" t="s">
        <v>6</v>
      </c>
      <c r="R6" s="67" t="s">
        <v>7</v>
      </c>
      <c r="S6" s="34" t="s">
        <v>3</v>
      </c>
      <c r="T6" s="65" t="s">
        <v>4</v>
      </c>
      <c r="U6" s="65" t="s">
        <v>5</v>
      </c>
      <c r="V6" s="65" t="s">
        <v>6</v>
      </c>
      <c r="W6" s="66" t="s">
        <v>7</v>
      </c>
      <c r="X6" s="34" t="s">
        <v>3</v>
      </c>
      <c r="Y6" s="65" t="s">
        <v>4</v>
      </c>
      <c r="Z6" s="65" t="s">
        <v>5</v>
      </c>
      <c r="AA6" s="65" t="s">
        <v>6</v>
      </c>
      <c r="AB6" s="67" t="s">
        <v>7</v>
      </c>
      <c r="AC6" s="68" t="s">
        <v>3</v>
      </c>
      <c r="AD6" s="65" t="s">
        <v>4</v>
      </c>
      <c r="AE6" s="65" t="s">
        <v>5</v>
      </c>
      <c r="AF6" s="65" t="s">
        <v>6</v>
      </c>
      <c r="AG6" s="67" t="s">
        <v>7</v>
      </c>
    </row>
    <row r="7" spans="1:33" ht="15" thickBot="1">
      <c r="A7" s="57" t="s">
        <v>8</v>
      </c>
      <c r="B7" s="58" t="s">
        <v>9</v>
      </c>
      <c r="C7" s="59" t="s">
        <v>10</v>
      </c>
      <c r="D7" s="60" t="s">
        <v>12</v>
      </c>
      <c r="E7" s="61" t="s">
        <v>13</v>
      </c>
      <c r="F7" s="61" t="s">
        <v>14</v>
      </c>
      <c r="G7" s="61" t="s">
        <v>15</v>
      </c>
      <c r="H7" s="62" t="s">
        <v>16</v>
      </c>
      <c r="I7" s="60" t="s">
        <v>17</v>
      </c>
      <c r="J7" s="61" t="s">
        <v>18</v>
      </c>
      <c r="K7" s="61" t="s">
        <v>19</v>
      </c>
      <c r="L7" s="61" t="s">
        <v>20</v>
      </c>
      <c r="M7" s="63" t="s">
        <v>21</v>
      </c>
      <c r="N7" s="64" t="s">
        <v>22</v>
      </c>
      <c r="O7" s="61" t="s">
        <v>23</v>
      </c>
      <c r="P7" s="61" t="s">
        <v>24</v>
      </c>
      <c r="Q7" s="61" t="s">
        <v>25</v>
      </c>
      <c r="R7" s="63" t="s">
        <v>26</v>
      </c>
      <c r="S7" s="60" t="s">
        <v>12</v>
      </c>
      <c r="T7" s="61" t="s">
        <v>13</v>
      </c>
      <c r="U7" s="61" t="s">
        <v>14</v>
      </c>
      <c r="V7" s="61" t="s">
        <v>15</v>
      </c>
      <c r="W7" s="62" t="s">
        <v>16</v>
      </c>
      <c r="X7" s="60" t="s">
        <v>17</v>
      </c>
      <c r="Y7" s="61" t="s">
        <v>18</v>
      </c>
      <c r="Z7" s="61" t="s">
        <v>19</v>
      </c>
      <c r="AA7" s="61" t="s">
        <v>20</v>
      </c>
      <c r="AB7" s="63" t="s">
        <v>21</v>
      </c>
      <c r="AC7" s="64" t="s">
        <v>22</v>
      </c>
      <c r="AD7" s="61" t="s">
        <v>23</v>
      </c>
      <c r="AE7" s="61" t="s">
        <v>24</v>
      </c>
      <c r="AF7" s="61" t="s">
        <v>25</v>
      </c>
      <c r="AG7" s="63" t="s">
        <v>26</v>
      </c>
    </row>
    <row r="8" spans="1:33" ht="15" thickBot="1">
      <c r="A8" s="38" t="s">
        <v>8</v>
      </c>
      <c r="B8" s="42" t="s">
        <v>27</v>
      </c>
      <c r="C8" s="40" t="s">
        <v>28</v>
      </c>
      <c r="D8" s="101">
        <f>D11+D15+D16+D19</f>
        <v>357.18385900000004</v>
      </c>
      <c r="E8" s="17">
        <f>E9+E15+E16+E19</f>
        <v>0</v>
      </c>
      <c r="F8" s="17">
        <f>F9+F15+F16+F19</f>
        <v>0</v>
      </c>
      <c r="G8" s="17">
        <f>G9+G15+G16+G19</f>
        <v>355.51067200000006</v>
      </c>
      <c r="H8" s="109">
        <f>H9+H15+H16+H19</f>
        <v>253.38851100000002</v>
      </c>
      <c r="I8" s="101">
        <f>I11+I15+I16+I19</f>
        <v>316.25579700000003</v>
      </c>
      <c r="J8" s="17">
        <f>J9+J15+J16+J19</f>
        <v>0</v>
      </c>
      <c r="K8" s="17">
        <f>K9+K15+K16+K19</f>
        <v>0</v>
      </c>
      <c r="L8" s="17">
        <f>L9+L15+L16+L19</f>
        <v>314.89767999999998</v>
      </c>
      <c r="M8" s="118">
        <f>M9+M15+M16+M19</f>
        <v>221.86918699999998</v>
      </c>
      <c r="N8" s="90">
        <f>N11+N15+N16+N19</f>
        <v>673.43965600000001</v>
      </c>
      <c r="O8" s="17">
        <f>O9+O15+O16+O19</f>
        <v>0</v>
      </c>
      <c r="P8" s="17">
        <f>P9+P15+P16+P19</f>
        <v>0</v>
      </c>
      <c r="Q8" s="17">
        <f>Q9+Q15+Q16+Q19</f>
        <v>670.40835200000004</v>
      </c>
      <c r="R8" s="118">
        <f>R9+R15+R16+R19</f>
        <v>475.257698</v>
      </c>
      <c r="S8" s="101">
        <f>S11+S15+S16+S19</f>
        <v>366.47919999999999</v>
      </c>
      <c r="T8" s="9">
        <f>T9+T15+T16+T19</f>
        <v>0</v>
      </c>
      <c r="U8" s="9">
        <f>U9+U15+U16+U19</f>
        <v>0</v>
      </c>
      <c r="V8" s="17">
        <f>V9+V15+V16+V19</f>
        <v>364.772516</v>
      </c>
      <c r="W8" s="109">
        <f>W9+W15+W16+W19</f>
        <v>259.55519199999998</v>
      </c>
      <c r="X8" s="101">
        <f>X11+X15+X16+X19</f>
        <v>325.49269999999996</v>
      </c>
      <c r="Y8" s="9">
        <f>Y9+Y15+Y16+Y19</f>
        <v>0</v>
      </c>
      <c r="Z8" s="9">
        <f>Z9+Z15+Z16+Z19</f>
        <v>0</v>
      </c>
      <c r="AA8" s="17">
        <f>AA9+AA15+AA16+AA19</f>
        <v>324.107394</v>
      </c>
      <c r="AB8" s="118">
        <f>AB9+AB15+AB16+AB19</f>
        <v>225.34154400000003</v>
      </c>
      <c r="AC8" s="315">
        <f>AC11+AC15+AC16+AC19</f>
        <v>691.97190000000001</v>
      </c>
      <c r="AD8" s="9">
        <f>AD9+AD15+AD16+AD19</f>
        <v>0</v>
      </c>
      <c r="AE8" s="9">
        <f>AE9+AE15+AE16+AE19</f>
        <v>0</v>
      </c>
      <c r="AF8" s="305">
        <f>AF9+AF15+AF16+AF19</f>
        <v>688.87991</v>
      </c>
      <c r="AG8" s="306">
        <f>AG9+AG15+AG16+AG19</f>
        <v>484.89673600000003</v>
      </c>
    </row>
    <row r="9" spans="1:33" ht="15" thickBot="1">
      <c r="A9" s="38" t="s">
        <v>29</v>
      </c>
      <c r="B9" s="43" t="s">
        <v>58</v>
      </c>
      <c r="C9" s="40" t="s">
        <v>28</v>
      </c>
      <c r="D9" s="101">
        <f>SUM(E9:H9)</f>
        <v>251.71532400000001</v>
      </c>
      <c r="E9" s="17">
        <f>E11</f>
        <v>0</v>
      </c>
      <c r="F9" s="17">
        <f>F11+F12</f>
        <v>0</v>
      </c>
      <c r="G9" s="17">
        <f>G11+G12+G13</f>
        <v>0</v>
      </c>
      <c r="H9" s="109">
        <f>H11+H13+H14</f>
        <v>251.71532400000001</v>
      </c>
      <c r="I9" s="101">
        <f>SUM(J9:M9)</f>
        <v>220.51106999999999</v>
      </c>
      <c r="J9" s="17">
        <f>J11</f>
        <v>0</v>
      </c>
      <c r="K9" s="17">
        <f>K11+K12</f>
        <v>0</v>
      </c>
      <c r="L9" s="17">
        <f>L11+L12+L13</f>
        <v>0</v>
      </c>
      <c r="M9" s="118">
        <f>M11+M13+M14</f>
        <v>220.51106999999999</v>
      </c>
      <c r="N9" s="90">
        <f>SUM(O9:R9)</f>
        <v>472.22639400000003</v>
      </c>
      <c r="O9" s="17">
        <f>O11+O12+O13+O14</f>
        <v>0</v>
      </c>
      <c r="P9" s="17">
        <f>P11+P12+P13+P14</f>
        <v>0</v>
      </c>
      <c r="Q9" s="17">
        <f>Q11+Q12+Q13+Q14</f>
        <v>0</v>
      </c>
      <c r="R9" s="118">
        <f>R11+R12+R13+R14</f>
        <v>472.22639400000003</v>
      </c>
      <c r="S9" s="101">
        <f>SUM(T9:W9)</f>
        <v>257.84850799999998</v>
      </c>
      <c r="T9" s="9">
        <f>T11</f>
        <v>0</v>
      </c>
      <c r="U9" s="9">
        <f>U11+U12</f>
        <v>0</v>
      </c>
      <c r="V9" s="17">
        <f>V11+V12+V13</f>
        <v>0</v>
      </c>
      <c r="W9" s="109">
        <f>W11+W13+W14</f>
        <v>257.84850799999998</v>
      </c>
      <c r="X9" s="101">
        <f>SUM(Y9:AB9)</f>
        <v>223.95623800000001</v>
      </c>
      <c r="Y9" s="9">
        <f>Y11</f>
        <v>0</v>
      </c>
      <c r="Z9" s="9">
        <f>Z11+Z12</f>
        <v>0</v>
      </c>
      <c r="AA9" s="17">
        <f>AA11+AA12+AA13</f>
        <v>0</v>
      </c>
      <c r="AB9" s="118">
        <f>AB11+AB13+AB14</f>
        <v>223.95623800000001</v>
      </c>
      <c r="AC9" s="315">
        <f>SUM(AD9:AG9)</f>
        <v>481.80474600000002</v>
      </c>
      <c r="AD9" s="9">
        <f>AD11+AD12+AD13+AD14</f>
        <v>0</v>
      </c>
      <c r="AE9" s="9">
        <f>AE11+AE12+AE13+AE14</f>
        <v>0</v>
      </c>
      <c r="AF9" s="305">
        <f>AF11+AF12+AF13+AF14</f>
        <v>0</v>
      </c>
      <c r="AG9" s="306">
        <f>AG11+AG12+AG13+AG14</f>
        <v>481.80474600000002</v>
      </c>
    </row>
    <row r="10" spans="1:33" ht="15" thickBot="1">
      <c r="A10" s="38"/>
      <c r="B10" s="43" t="s">
        <v>30</v>
      </c>
      <c r="C10" s="40" t="s">
        <v>28</v>
      </c>
      <c r="D10" s="102"/>
      <c r="E10" s="18"/>
      <c r="F10" s="18"/>
      <c r="G10" s="18"/>
      <c r="H10" s="110"/>
      <c r="I10" s="102"/>
      <c r="J10" s="18"/>
      <c r="K10" s="18"/>
      <c r="L10" s="18"/>
      <c r="M10" s="119"/>
      <c r="N10" s="91"/>
      <c r="O10" s="18"/>
      <c r="P10" s="18"/>
      <c r="Q10" s="18"/>
      <c r="R10" s="119"/>
      <c r="S10" s="102"/>
      <c r="T10" s="10"/>
      <c r="U10" s="10"/>
      <c r="V10" s="18"/>
      <c r="W10" s="110"/>
      <c r="X10" s="102"/>
      <c r="Y10" s="10"/>
      <c r="Z10" s="10"/>
      <c r="AA10" s="18"/>
      <c r="AB10" s="119"/>
      <c r="AC10" s="316"/>
      <c r="AD10" s="10"/>
      <c r="AE10" s="10"/>
      <c r="AF10" s="307"/>
      <c r="AG10" s="308"/>
    </row>
    <row r="11" spans="1:33" ht="15" thickBot="1">
      <c r="A11" s="38" t="s">
        <v>31</v>
      </c>
      <c r="B11" s="44" t="s">
        <v>32</v>
      </c>
      <c r="C11" s="40" t="s">
        <v>28</v>
      </c>
      <c r="D11" s="101">
        <f>SUM(E11:H11)</f>
        <v>0</v>
      </c>
      <c r="E11" s="19"/>
      <c r="F11" s="19"/>
      <c r="G11" s="19"/>
      <c r="H11" s="111"/>
      <c r="I11" s="101">
        <f>SUM(J11:M11)</f>
        <v>0</v>
      </c>
      <c r="J11" s="19"/>
      <c r="K11" s="19"/>
      <c r="L11" s="19"/>
      <c r="M11" s="120"/>
      <c r="N11" s="90">
        <f>SUM(O11:R11)</f>
        <v>0</v>
      </c>
      <c r="O11" s="121">
        <f>E11+J11</f>
        <v>0</v>
      </c>
      <c r="P11" s="121">
        <f>F11+K11</f>
        <v>0</v>
      </c>
      <c r="Q11" s="121">
        <f>G11+L11</f>
        <v>0</v>
      </c>
      <c r="R11" s="122">
        <f>H11+M11</f>
        <v>0</v>
      </c>
      <c r="S11" s="101">
        <f>SUM(T11:W11)</f>
        <v>0</v>
      </c>
      <c r="T11" s="11"/>
      <c r="U11" s="11"/>
      <c r="V11" s="19"/>
      <c r="W11" s="111"/>
      <c r="X11" s="101">
        <f>SUM(Y11:AB11)</f>
        <v>0</v>
      </c>
      <c r="Y11" s="11"/>
      <c r="Z11" s="11"/>
      <c r="AA11" s="19"/>
      <c r="AB11" s="120"/>
      <c r="AC11" s="315">
        <f>SUM(AD11:AG11)</f>
        <v>0</v>
      </c>
      <c r="AD11" s="289">
        <f>T11+Y11</f>
        <v>0</v>
      </c>
      <c r="AE11" s="289">
        <f t="shared" ref="AE11:AG14" si="0">U11+Z11</f>
        <v>0</v>
      </c>
      <c r="AF11" s="309">
        <f t="shared" si="0"/>
        <v>0</v>
      </c>
      <c r="AG11" s="310">
        <f t="shared" si="0"/>
        <v>0</v>
      </c>
    </row>
    <row r="12" spans="1:33" ht="15" thickBot="1">
      <c r="A12" s="38" t="s">
        <v>33</v>
      </c>
      <c r="B12" s="44" t="s">
        <v>4</v>
      </c>
      <c r="C12" s="40" t="s">
        <v>28</v>
      </c>
      <c r="D12" s="102"/>
      <c r="E12" s="16"/>
      <c r="F12" s="20"/>
      <c r="G12" s="20"/>
      <c r="H12" s="112"/>
      <c r="I12" s="102"/>
      <c r="J12" s="16"/>
      <c r="K12" s="20"/>
      <c r="L12" s="20"/>
      <c r="M12" s="123"/>
      <c r="N12" s="91"/>
      <c r="O12" s="16"/>
      <c r="P12" s="121">
        <f>F12+K12</f>
        <v>0</v>
      </c>
      <c r="Q12" s="121">
        <f>G12+L12</f>
        <v>0</v>
      </c>
      <c r="R12" s="123"/>
      <c r="S12" s="102"/>
      <c r="T12" s="12"/>
      <c r="U12" s="13"/>
      <c r="V12" s="20"/>
      <c r="W12" s="112"/>
      <c r="X12" s="102"/>
      <c r="Y12" s="12"/>
      <c r="Z12" s="13"/>
      <c r="AA12" s="20"/>
      <c r="AB12" s="123"/>
      <c r="AC12" s="316"/>
      <c r="AD12" s="12"/>
      <c r="AE12" s="289">
        <f t="shared" si="0"/>
        <v>0</v>
      </c>
      <c r="AF12" s="309">
        <f t="shared" si="0"/>
        <v>0</v>
      </c>
      <c r="AG12" s="311"/>
    </row>
    <row r="13" spans="1:33" ht="15" thickBot="1">
      <c r="A13" s="38" t="s">
        <v>34</v>
      </c>
      <c r="B13" s="44" t="s">
        <v>5</v>
      </c>
      <c r="C13" s="40" t="s">
        <v>28</v>
      </c>
      <c r="D13" s="102"/>
      <c r="E13" s="16"/>
      <c r="F13" s="16"/>
      <c r="G13" s="20"/>
      <c r="H13" s="112"/>
      <c r="I13" s="102"/>
      <c r="J13" s="16"/>
      <c r="K13" s="20"/>
      <c r="L13" s="20"/>
      <c r="M13" s="124"/>
      <c r="N13" s="91"/>
      <c r="O13" s="16"/>
      <c r="P13" s="16"/>
      <c r="Q13" s="121">
        <f>G13+L13</f>
        <v>0</v>
      </c>
      <c r="R13" s="122">
        <f t="shared" ref="R13:R20" si="1">H13+M13</f>
        <v>0</v>
      </c>
      <c r="S13" s="102"/>
      <c r="T13" s="12"/>
      <c r="U13" s="12"/>
      <c r="V13" s="20"/>
      <c r="W13" s="112"/>
      <c r="X13" s="102"/>
      <c r="Y13" s="12"/>
      <c r="Z13" s="13"/>
      <c r="AA13" s="20"/>
      <c r="AB13" s="124"/>
      <c r="AC13" s="316"/>
      <c r="AD13" s="12"/>
      <c r="AE13" s="12"/>
      <c r="AF13" s="309">
        <f t="shared" si="0"/>
        <v>0</v>
      </c>
      <c r="AG13" s="310">
        <f t="shared" si="0"/>
        <v>0</v>
      </c>
    </row>
    <row r="14" spans="1:33" ht="15" thickBot="1">
      <c r="A14" s="38" t="s">
        <v>35</v>
      </c>
      <c r="B14" s="44" t="s">
        <v>6</v>
      </c>
      <c r="C14" s="40" t="s">
        <v>28</v>
      </c>
      <c r="D14" s="102"/>
      <c r="E14" s="16"/>
      <c r="F14" s="16"/>
      <c r="G14" s="16"/>
      <c r="H14" s="349">
        <v>251.71532400000001</v>
      </c>
      <c r="I14" s="102"/>
      <c r="J14" s="16"/>
      <c r="K14" s="16"/>
      <c r="L14" s="16"/>
      <c r="M14" s="350">
        <v>220.51106999999999</v>
      </c>
      <c r="N14" s="91"/>
      <c r="O14" s="16"/>
      <c r="P14" s="16"/>
      <c r="Q14" s="16"/>
      <c r="R14" s="122">
        <f t="shared" si="1"/>
        <v>472.22639400000003</v>
      </c>
      <c r="S14" s="102"/>
      <c r="T14" s="12"/>
      <c r="U14" s="12"/>
      <c r="V14" s="16"/>
      <c r="W14" s="113">
        <v>257.84850799999998</v>
      </c>
      <c r="X14" s="102"/>
      <c r="Y14" s="12"/>
      <c r="Z14" s="12"/>
      <c r="AA14" s="16"/>
      <c r="AB14" s="124">
        <v>223.95623800000001</v>
      </c>
      <c r="AC14" s="316"/>
      <c r="AD14" s="12"/>
      <c r="AE14" s="12"/>
      <c r="AF14" s="312"/>
      <c r="AG14" s="310">
        <f t="shared" si="0"/>
        <v>481.80474600000002</v>
      </c>
    </row>
    <row r="15" spans="1:33" ht="15" thickBot="1">
      <c r="A15" s="38" t="s">
        <v>36</v>
      </c>
      <c r="B15" s="43" t="s">
        <v>57</v>
      </c>
      <c r="C15" s="40" t="s">
        <v>28</v>
      </c>
      <c r="D15" s="101">
        <f>SUM(E15:H15)</f>
        <v>0</v>
      </c>
      <c r="E15" s="20"/>
      <c r="F15" s="20"/>
      <c r="G15" s="20"/>
      <c r="H15" s="113"/>
      <c r="I15" s="101">
        <f>SUM(J15:M15)</f>
        <v>0</v>
      </c>
      <c r="J15" s="20"/>
      <c r="K15" s="20"/>
      <c r="L15" s="20"/>
      <c r="M15" s="124"/>
      <c r="N15" s="90">
        <f t="shared" ref="N15:N20" si="2">SUM(O15:R15)</f>
        <v>0</v>
      </c>
      <c r="O15" s="121">
        <f t="shared" ref="O15:Q20" si="3">E15+J15</f>
        <v>0</v>
      </c>
      <c r="P15" s="121">
        <f t="shared" si="3"/>
        <v>0</v>
      </c>
      <c r="Q15" s="121">
        <f t="shared" si="3"/>
        <v>0</v>
      </c>
      <c r="R15" s="122">
        <f t="shared" si="1"/>
        <v>0</v>
      </c>
      <c r="S15" s="101">
        <f>SUM(T15:W15)</f>
        <v>0</v>
      </c>
      <c r="T15" s="13"/>
      <c r="U15" s="13"/>
      <c r="V15" s="20"/>
      <c r="W15" s="113"/>
      <c r="X15" s="101">
        <f>SUM(Y15:AB15)</f>
        <v>0</v>
      </c>
      <c r="Y15" s="13"/>
      <c r="Z15" s="13"/>
      <c r="AA15" s="20"/>
      <c r="AB15" s="124"/>
      <c r="AC15" s="315">
        <f t="shared" ref="AC15:AC20" si="4">SUM(AD15:AG15)</f>
        <v>0</v>
      </c>
      <c r="AD15" s="289">
        <f t="shared" ref="AD15:AG20" si="5">T15+Y15</f>
        <v>0</v>
      </c>
      <c r="AE15" s="289">
        <f t="shared" si="5"/>
        <v>0</v>
      </c>
      <c r="AF15" s="309">
        <f t="shared" si="5"/>
        <v>0</v>
      </c>
      <c r="AG15" s="310">
        <f t="shared" si="5"/>
        <v>0</v>
      </c>
    </row>
    <row r="16" spans="1:33" ht="15" thickBot="1">
      <c r="A16" s="38" t="s">
        <v>37</v>
      </c>
      <c r="B16" s="43" t="s">
        <v>38</v>
      </c>
      <c r="C16" s="40" t="s">
        <v>28</v>
      </c>
      <c r="D16" s="101">
        <f>SUM(E16:H16)</f>
        <v>332.99318300000004</v>
      </c>
      <c r="E16" s="20">
        <f>E17+E18</f>
        <v>0</v>
      </c>
      <c r="F16" s="20">
        <f>F17+F18</f>
        <v>0</v>
      </c>
      <c r="G16" s="20">
        <f>G17+G18</f>
        <v>332.65306000000004</v>
      </c>
      <c r="H16" s="113">
        <f>H17+H18</f>
        <v>0.34012300000000001</v>
      </c>
      <c r="I16" s="101">
        <f>SUM(J16:M16)</f>
        <v>294.57692100000003</v>
      </c>
      <c r="J16" s="20">
        <f>J17+J18</f>
        <v>0</v>
      </c>
      <c r="K16" s="20">
        <f>K17+K18</f>
        <v>0</v>
      </c>
      <c r="L16" s="20">
        <f>L17+L18</f>
        <v>294.22296</v>
      </c>
      <c r="M16" s="124">
        <f>M17+M18</f>
        <v>0.35396100000000003</v>
      </c>
      <c r="N16" s="90">
        <f t="shared" si="2"/>
        <v>627.57010400000001</v>
      </c>
      <c r="O16" s="121">
        <f t="shared" si="3"/>
        <v>0</v>
      </c>
      <c r="P16" s="121">
        <f t="shared" si="3"/>
        <v>0</v>
      </c>
      <c r="Q16" s="121">
        <f>G16+L16</f>
        <v>626.87602000000004</v>
      </c>
      <c r="R16" s="122">
        <f t="shared" si="1"/>
        <v>0.69408400000000003</v>
      </c>
      <c r="S16" s="101">
        <f>SUM(T16:W16)</f>
        <v>341.80422599999997</v>
      </c>
      <c r="T16" s="13">
        <f>T17+T18</f>
        <v>0</v>
      </c>
      <c r="U16" s="13">
        <f>U17+U18</f>
        <v>0</v>
      </c>
      <c r="V16" s="20">
        <f>V17+V18</f>
        <v>341.45729399999999</v>
      </c>
      <c r="W16" s="113">
        <f>W17+W18</f>
        <v>0.34693200000000002</v>
      </c>
      <c r="X16" s="101">
        <f>SUM(Y16:AB16)</f>
        <v>303.37981299999996</v>
      </c>
      <c r="Y16" s="13">
        <f>Y17+Y18</f>
        <v>0</v>
      </c>
      <c r="Z16" s="13">
        <f>Z17+Z18</f>
        <v>0</v>
      </c>
      <c r="AA16" s="20">
        <f>AA17+AA18</f>
        <v>303.01876599999997</v>
      </c>
      <c r="AB16" s="124">
        <f>AB17+AB18</f>
        <v>0.36104700000000001</v>
      </c>
      <c r="AC16" s="315">
        <f t="shared" si="4"/>
        <v>645.18403899999998</v>
      </c>
      <c r="AD16" s="289">
        <f t="shared" si="5"/>
        <v>0</v>
      </c>
      <c r="AE16" s="289">
        <f t="shared" si="5"/>
        <v>0</v>
      </c>
      <c r="AF16" s="309">
        <f t="shared" si="5"/>
        <v>644.47605999999996</v>
      </c>
      <c r="AG16" s="310">
        <f t="shared" si="5"/>
        <v>0.70797900000000002</v>
      </c>
    </row>
    <row r="17" spans="1:33" ht="15" thickBot="1">
      <c r="A17" s="38" t="s">
        <v>59</v>
      </c>
      <c r="B17" s="43" t="s">
        <v>61</v>
      </c>
      <c r="C17" s="40" t="s">
        <v>28</v>
      </c>
      <c r="D17" s="101"/>
      <c r="E17" s="20"/>
      <c r="F17" s="20"/>
      <c r="G17" s="383">
        <v>21.545563999999999</v>
      </c>
      <c r="H17" s="384">
        <v>0</v>
      </c>
      <c r="I17" s="101"/>
      <c r="J17" s="20"/>
      <c r="K17" s="20"/>
      <c r="L17" s="383">
        <v>19.316337999999998</v>
      </c>
      <c r="M17" s="385">
        <v>0</v>
      </c>
      <c r="N17" s="90">
        <f t="shared" si="2"/>
        <v>40.861902000000001</v>
      </c>
      <c r="O17" s="121">
        <f t="shared" si="3"/>
        <v>0</v>
      </c>
      <c r="P17" s="121">
        <f t="shared" si="3"/>
        <v>0</v>
      </c>
      <c r="Q17" s="121">
        <f t="shared" si="3"/>
        <v>40.861902000000001</v>
      </c>
      <c r="R17" s="122">
        <f t="shared" si="1"/>
        <v>0</v>
      </c>
      <c r="S17" s="101"/>
      <c r="T17" s="13"/>
      <c r="U17" s="13"/>
      <c r="V17" s="20">
        <v>23.487618999999999</v>
      </c>
      <c r="W17" s="113">
        <v>0</v>
      </c>
      <c r="X17" s="101"/>
      <c r="Y17" s="13"/>
      <c r="Z17" s="13"/>
      <c r="AA17" s="20">
        <v>21.204236000000002</v>
      </c>
      <c r="AB17" s="124">
        <v>0</v>
      </c>
      <c r="AC17" s="315">
        <f t="shared" si="4"/>
        <v>44.691855000000004</v>
      </c>
      <c r="AD17" s="289">
        <f t="shared" si="5"/>
        <v>0</v>
      </c>
      <c r="AE17" s="289">
        <f t="shared" si="5"/>
        <v>0</v>
      </c>
      <c r="AF17" s="309">
        <f t="shared" si="5"/>
        <v>44.691855000000004</v>
      </c>
      <c r="AG17" s="310">
        <f t="shared" si="5"/>
        <v>0</v>
      </c>
    </row>
    <row r="18" spans="1:33" ht="15" thickBot="1">
      <c r="A18" s="38" t="s">
        <v>60</v>
      </c>
      <c r="B18" s="43" t="s">
        <v>62</v>
      </c>
      <c r="C18" s="40" t="s">
        <v>28</v>
      </c>
      <c r="D18" s="101"/>
      <c r="E18" s="20"/>
      <c r="F18" s="20"/>
      <c r="G18" s="383">
        <v>311.10749600000003</v>
      </c>
      <c r="H18" s="384">
        <v>0.34012300000000001</v>
      </c>
      <c r="I18" s="101"/>
      <c r="J18" s="20"/>
      <c r="K18" s="20"/>
      <c r="L18" s="383">
        <v>274.90662200000003</v>
      </c>
      <c r="M18" s="385">
        <v>0.35396100000000003</v>
      </c>
      <c r="N18" s="90">
        <f t="shared" si="2"/>
        <v>586.70820200000003</v>
      </c>
      <c r="O18" s="121">
        <f t="shared" si="3"/>
        <v>0</v>
      </c>
      <c r="P18" s="121">
        <f t="shared" si="3"/>
        <v>0</v>
      </c>
      <c r="Q18" s="121">
        <f t="shared" si="3"/>
        <v>586.01411800000005</v>
      </c>
      <c r="R18" s="122">
        <f t="shared" si="1"/>
        <v>0.69408400000000003</v>
      </c>
      <c r="S18" s="101"/>
      <c r="T18" s="13"/>
      <c r="U18" s="13"/>
      <c r="V18" s="383">
        <v>317.969675</v>
      </c>
      <c r="W18" s="384">
        <v>0.34693200000000002</v>
      </c>
      <c r="X18" s="101"/>
      <c r="Y18" s="13"/>
      <c r="Z18" s="13"/>
      <c r="AA18" s="383">
        <v>281.81452999999999</v>
      </c>
      <c r="AB18" s="385">
        <v>0.36104700000000001</v>
      </c>
      <c r="AC18" s="315">
        <f t="shared" si="4"/>
        <v>600.49218399999995</v>
      </c>
      <c r="AD18" s="289">
        <f t="shared" si="5"/>
        <v>0</v>
      </c>
      <c r="AE18" s="289">
        <f t="shared" si="5"/>
        <v>0</v>
      </c>
      <c r="AF18" s="309">
        <f t="shared" si="5"/>
        <v>599.78420499999993</v>
      </c>
      <c r="AG18" s="310">
        <f t="shared" si="5"/>
        <v>0.70797900000000002</v>
      </c>
    </row>
    <row r="19" spans="1:33" ht="34.799999999999997" thickBot="1">
      <c r="A19" s="38" t="s">
        <v>39</v>
      </c>
      <c r="B19" s="43" t="s">
        <v>260</v>
      </c>
      <c r="C19" s="40" t="s">
        <v>28</v>
      </c>
      <c r="D19" s="101">
        <f>SUM(E19:H19)</f>
        <v>24.190676</v>
      </c>
      <c r="E19" s="20"/>
      <c r="F19" s="19"/>
      <c r="G19" s="383">
        <v>22.857612</v>
      </c>
      <c r="H19" s="384">
        <v>1.333064</v>
      </c>
      <c r="I19" s="101">
        <f>SUM(J19:M19)</f>
        <v>21.678876000000002</v>
      </c>
      <c r="J19" s="20"/>
      <c r="K19" s="19"/>
      <c r="L19" s="383">
        <v>20.674720000000001</v>
      </c>
      <c r="M19" s="385">
        <v>1.004156</v>
      </c>
      <c r="N19" s="90">
        <f t="shared" si="2"/>
        <v>45.869551999999999</v>
      </c>
      <c r="O19" s="121">
        <f t="shared" si="3"/>
        <v>0</v>
      </c>
      <c r="P19" s="121">
        <f t="shared" si="3"/>
        <v>0</v>
      </c>
      <c r="Q19" s="121">
        <f t="shared" si="3"/>
        <v>43.532331999999997</v>
      </c>
      <c r="R19" s="122">
        <f t="shared" si="1"/>
        <v>2.3372200000000003</v>
      </c>
      <c r="S19" s="101">
        <f>SUM(T19:W19)</f>
        <v>24.674973999999999</v>
      </c>
      <c r="T19" s="13"/>
      <c r="U19" s="11"/>
      <c r="V19" s="383">
        <v>23.315221999999999</v>
      </c>
      <c r="W19" s="384">
        <v>1.3597520000000001</v>
      </c>
      <c r="X19" s="101">
        <f>SUM(Y19:AB19)</f>
        <v>22.112887000000001</v>
      </c>
      <c r="Y19" s="13"/>
      <c r="Z19" s="11"/>
      <c r="AA19" s="383">
        <v>21.088628</v>
      </c>
      <c r="AB19" s="385">
        <v>1.024259</v>
      </c>
      <c r="AC19" s="315">
        <f t="shared" si="4"/>
        <v>46.787860999999999</v>
      </c>
      <c r="AD19" s="289">
        <f t="shared" si="5"/>
        <v>0</v>
      </c>
      <c r="AE19" s="289">
        <f t="shared" si="5"/>
        <v>0</v>
      </c>
      <c r="AF19" s="309">
        <f t="shared" si="5"/>
        <v>44.403849999999998</v>
      </c>
      <c r="AG19" s="310">
        <f t="shared" si="5"/>
        <v>2.3840110000000001</v>
      </c>
    </row>
    <row r="20" spans="1:33" ht="15" thickBot="1">
      <c r="A20" s="38" t="s">
        <v>9</v>
      </c>
      <c r="B20" s="42" t="s">
        <v>40</v>
      </c>
      <c r="C20" s="40" t="s">
        <v>28</v>
      </c>
      <c r="D20" s="101">
        <f>SUM(E20:H20)</f>
        <v>40.331553</v>
      </c>
      <c r="E20" s="20"/>
      <c r="F20" s="20"/>
      <c r="G20" s="383">
        <v>6.4869779999999997</v>
      </c>
      <c r="H20" s="384">
        <v>33.844574999999999</v>
      </c>
      <c r="I20" s="101">
        <f>SUM(J20:M20)</f>
        <v>39.391508000000002</v>
      </c>
      <c r="J20" s="20"/>
      <c r="K20" s="20"/>
      <c r="L20" s="383">
        <v>2.9612579999999999</v>
      </c>
      <c r="M20" s="385">
        <v>36.430250000000001</v>
      </c>
      <c r="N20" s="90">
        <f t="shared" si="2"/>
        <v>79.723060999999987</v>
      </c>
      <c r="O20" s="121">
        <f t="shared" si="3"/>
        <v>0</v>
      </c>
      <c r="P20" s="121">
        <f t="shared" si="3"/>
        <v>0</v>
      </c>
      <c r="Q20" s="121">
        <f t="shared" si="3"/>
        <v>9.4482359999999996</v>
      </c>
      <c r="R20" s="122">
        <f t="shared" si="1"/>
        <v>70.274824999999993</v>
      </c>
      <c r="S20" s="101">
        <f>SUM(T20:W20)</f>
        <v>46.020300000000006</v>
      </c>
      <c r="T20" s="13"/>
      <c r="U20" s="13"/>
      <c r="V20" s="20">
        <v>6.1761400000000002</v>
      </c>
      <c r="W20" s="113">
        <v>39.844160000000002</v>
      </c>
      <c r="X20" s="101">
        <f>SUM(Y20:AB20)</f>
        <v>46.496299999999998</v>
      </c>
      <c r="Y20" s="13"/>
      <c r="Z20" s="13"/>
      <c r="AA20" s="20">
        <v>6.8868539999999996</v>
      </c>
      <c r="AB20" s="124">
        <v>39.609445999999998</v>
      </c>
      <c r="AC20" s="315">
        <f t="shared" si="4"/>
        <v>92.516600000000011</v>
      </c>
      <c r="AD20" s="289">
        <f t="shared" si="5"/>
        <v>0</v>
      </c>
      <c r="AE20" s="289">
        <f t="shared" si="5"/>
        <v>0</v>
      </c>
      <c r="AF20" s="309">
        <f t="shared" si="5"/>
        <v>13.062994</v>
      </c>
      <c r="AG20" s="310">
        <f t="shared" si="5"/>
        <v>79.453606000000008</v>
      </c>
    </row>
    <row r="21" spans="1:33" ht="15" thickBot="1">
      <c r="A21" s="38" t="s">
        <v>41</v>
      </c>
      <c r="B21" s="45" t="s">
        <v>42</v>
      </c>
      <c r="C21" s="41" t="s">
        <v>43</v>
      </c>
      <c r="D21" s="101">
        <f>IF(D8=0,0,D20/D8*100)</f>
        <v>11.291538512662745</v>
      </c>
      <c r="E21" s="17">
        <f>IF(E8=0,0,E20/E8*100)</f>
        <v>0</v>
      </c>
      <c r="F21" s="17">
        <f>IF(F8=0,0,F20/F8*100)</f>
        <v>0</v>
      </c>
      <c r="G21" s="17">
        <f>IF(G8=0,0,G20/G8*100)</f>
        <v>1.8246929026085605</v>
      </c>
      <c r="H21" s="109">
        <f>IF(H8=0,0,H20/H8*100)</f>
        <v>13.356791460840936</v>
      </c>
      <c r="I21" s="101">
        <f t="shared" ref="I21:R21" si="6">IF(I8=0,0,I20/I8*100)</f>
        <v>12.455584490044936</v>
      </c>
      <c r="J21" s="17">
        <f t="shared" si="6"/>
        <v>0</v>
      </c>
      <c r="K21" s="17">
        <f t="shared" si="6"/>
        <v>0</v>
      </c>
      <c r="L21" s="17">
        <f t="shared" si="6"/>
        <v>0.94038736646138521</v>
      </c>
      <c r="M21" s="118">
        <f t="shared" si="6"/>
        <v>16.419697792465431</v>
      </c>
      <c r="N21" s="90">
        <f t="shared" si="6"/>
        <v>11.838189255668066</v>
      </c>
      <c r="O21" s="17">
        <f t="shared" si="6"/>
        <v>0</v>
      </c>
      <c r="P21" s="17">
        <f t="shared" si="6"/>
        <v>0</v>
      </c>
      <c r="Q21" s="17">
        <f t="shared" si="6"/>
        <v>1.4093255210519811</v>
      </c>
      <c r="R21" s="118">
        <f t="shared" si="6"/>
        <v>14.786677900375638</v>
      </c>
      <c r="S21" s="101">
        <f>IF(S8=0,0,S20/S8*100)</f>
        <v>12.557411170947766</v>
      </c>
      <c r="T21" s="9">
        <f>IF(T8=0,0,T20/T8*100)</f>
        <v>0</v>
      </c>
      <c r="U21" s="9">
        <f>IF(U8=0,0,U20/U8*100)</f>
        <v>0</v>
      </c>
      <c r="V21" s="17">
        <f>IF(V8=0,0,V20/V8*100)</f>
        <v>1.6931483949848898</v>
      </c>
      <c r="W21" s="109">
        <f>IF(W8=0,0,W20/W8*100)</f>
        <v>15.350939310048556</v>
      </c>
      <c r="X21" s="101">
        <f t="shared" ref="X21:AG21" si="7">IF(X8=0,0,X20/X8*100)</f>
        <v>14.28489794087548</v>
      </c>
      <c r="Y21" s="9">
        <f t="shared" si="7"/>
        <v>0</v>
      </c>
      <c r="Z21" s="9">
        <f t="shared" si="7"/>
        <v>0</v>
      </c>
      <c r="AA21" s="17">
        <f t="shared" si="7"/>
        <v>2.1248679072097936</v>
      </c>
      <c r="AB21" s="118">
        <f t="shared" si="7"/>
        <v>17.577516021635137</v>
      </c>
      <c r="AC21" s="315">
        <f t="shared" si="7"/>
        <v>13.369993781539396</v>
      </c>
      <c r="AD21" s="14">
        <f t="shared" si="7"/>
        <v>0</v>
      </c>
      <c r="AE21" s="14">
        <f t="shared" si="7"/>
        <v>0</v>
      </c>
      <c r="AF21" s="305">
        <f t="shared" si="7"/>
        <v>1.8962657801996285</v>
      </c>
      <c r="AG21" s="306">
        <f t="shared" si="7"/>
        <v>16.385675567838838</v>
      </c>
    </row>
    <row r="22" spans="1:33" ht="15" thickBot="1">
      <c r="A22" s="38" t="s">
        <v>10</v>
      </c>
      <c r="B22" s="42" t="s">
        <v>44</v>
      </c>
      <c r="C22" s="40" t="s">
        <v>28</v>
      </c>
      <c r="D22" s="101">
        <f>SUM(E22:H22)</f>
        <v>0</v>
      </c>
      <c r="E22" s="21"/>
      <c r="F22" s="21"/>
      <c r="G22" s="21"/>
      <c r="H22" s="114"/>
      <c r="I22" s="101">
        <f>SUM(J22:M22)</f>
        <v>0</v>
      </c>
      <c r="J22" s="21"/>
      <c r="K22" s="21"/>
      <c r="L22" s="21"/>
      <c r="M22" s="125"/>
      <c r="N22" s="90">
        <f>SUM(O22:R22)</f>
        <v>0</v>
      </c>
      <c r="O22" s="121">
        <f>E22+J22</f>
        <v>0</v>
      </c>
      <c r="P22" s="121">
        <f>F22+K22</f>
        <v>0</v>
      </c>
      <c r="Q22" s="121">
        <f>G22+L22</f>
        <v>0</v>
      </c>
      <c r="R22" s="122">
        <f>H22+M22</f>
        <v>0</v>
      </c>
      <c r="S22" s="101">
        <f>SUM(T22:W22)</f>
        <v>0</v>
      </c>
      <c r="T22" s="15"/>
      <c r="U22" s="15"/>
      <c r="V22" s="21"/>
      <c r="W22" s="114"/>
      <c r="X22" s="101">
        <f>SUM(Y22:AB22)</f>
        <v>0</v>
      </c>
      <c r="Y22" s="15"/>
      <c r="Z22" s="15"/>
      <c r="AA22" s="21"/>
      <c r="AB22" s="125"/>
      <c r="AC22" s="315">
        <f>SUM(AD22:AG22)</f>
        <v>0</v>
      </c>
      <c r="AD22" s="289">
        <f>T22+Y22</f>
        <v>0</v>
      </c>
      <c r="AE22" s="289">
        <f>U22+Z22</f>
        <v>0</v>
      </c>
      <c r="AF22" s="309">
        <f>V22+AA22</f>
        <v>0</v>
      </c>
      <c r="AG22" s="310">
        <f>W22+AB22</f>
        <v>0</v>
      </c>
    </row>
    <row r="23" spans="1:33" ht="15" thickBot="1">
      <c r="A23" s="276" t="s">
        <v>11</v>
      </c>
      <c r="B23" s="46" t="s">
        <v>45</v>
      </c>
      <c r="C23" s="40" t="s">
        <v>28</v>
      </c>
      <c r="D23" s="115">
        <f>SUM(E23:H23)</f>
        <v>316.85230600000011</v>
      </c>
      <c r="E23" s="116">
        <f>E8-F12-E22-G12-E20</f>
        <v>0</v>
      </c>
      <c r="F23" s="116">
        <f>F8-G13-H13-F20-F22</f>
        <v>0</v>
      </c>
      <c r="G23" s="116">
        <f>G8-H14-G20-G22</f>
        <v>97.308370000000053</v>
      </c>
      <c r="H23" s="117">
        <f>H8-H20-H22</f>
        <v>219.54393600000003</v>
      </c>
      <c r="I23" s="115">
        <f>SUM(J23:M23)</f>
        <v>276.86428899999999</v>
      </c>
      <c r="J23" s="116">
        <f>J8-K12-J22-L12-J20</f>
        <v>0</v>
      </c>
      <c r="K23" s="116">
        <f>K8-L13-M13-K20-K22</f>
        <v>0</v>
      </c>
      <c r="L23" s="116">
        <f>L8-M14-L20-L22</f>
        <v>91.42535199999999</v>
      </c>
      <c r="M23" s="126">
        <f>M8-M20-M22</f>
        <v>185.43893699999998</v>
      </c>
      <c r="N23" s="127">
        <f>SUM(O23:R23)</f>
        <v>593.7165950000001</v>
      </c>
      <c r="O23" s="116">
        <f>O8-P12-O22-Q12-O20</f>
        <v>0</v>
      </c>
      <c r="P23" s="116">
        <f>P8-Q13-R13-P20-P22</f>
        <v>0</v>
      </c>
      <c r="Q23" s="116">
        <f>Q8-R14-Q20-Q22</f>
        <v>188.733722</v>
      </c>
      <c r="R23" s="126">
        <f>R8-R20-R22</f>
        <v>404.98287300000004</v>
      </c>
      <c r="S23" s="115">
        <f>SUM(T23:W23)</f>
        <v>320.45889999999997</v>
      </c>
      <c r="T23" s="318">
        <f>T8-U12-T22-V12-T20</f>
        <v>0</v>
      </c>
      <c r="U23" s="318">
        <f>U8-V13-W13-U20-U22</f>
        <v>0</v>
      </c>
      <c r="V23" s="116">
        <f>V8-W14-V20-V22</f>
        <v>100.74786800000001</v>
      </c>
      <c r="W23" s="117">
        <f>W8-W20-W22</f>
        <v>219.71103199999999</v>
      </c>
      <c r="X23" s="115">
        <f>SUM(Y23:AB23)</f>
        <v>278.99639999999999</v>
      </c>
      <c r="Y23" s="318">
        <f>Y8-Z12-Y22-AA12-Y20</f>
        <v>0</v>
      </c>
      <c r="Z23" s="318">
        <f>Z8-AA13-AB13-Z20-Z22</f>
        <v>0</v>
      </c>
      <c r="AA23" s="116">
        <f>AA8-AB14-AA20-AA22</f>
        <v>93.264301999999986</v>
      </c>
      <c r="AB23" s="126">
        <f>AB8-AB20-AB22</f>
        <v>185.73209800000004</v>
      </c>
      <c r="AC23" s="317">
        <f>SUM(AD23:AG23)</f>
        <v>599.45529999999997</v>
      </c>
      <c r="AD23" s="290">
        <f>AD8-AE12-AD22-AF12-AD20</f>
        <v>0</v>
      </c>
      <c r="AE23" s="290">
        <f>AE8-AF13-AG13-AE20-AE22</f>
        <v>0</v>
      </c>
      <c r="AF23" s="313">
        <f>AF8-AG14-AF20-AF22</f>
        <v>194.01216999999997</v>
      </c>
      <c r="AG23" s="314">
        <f>AG8-AG20-AG22</f>
        <v>405.44313</v>
      </c>
    </row>
    <row r="24" spans="1:3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8">
      <c r="A25" s="2"/>
      <c r="B25" s="416" t="s">
        <v>225</v>
      </c>
      <c r="C25" s="417"/>
      <c r="D25" s="418"/>
      <c r="E25" s="419"/>
      <c r="F25" s="420"/>
      <c r="G25" s="421"/>
      <c r="H25" s="416" t="s">
        <v>235</v>
      </c>
      <c r="I25" s="422"/>
      <c r="J25" s="3"/>
      <c r="K25" s="3"/>
      <c r="L25" s="351"/>
      <c r="M25" s="351"/>
      <c r="N25" s="3"/>
      <c r="O25" s="3"/>
      <c r="P25" s="3"/>
      <c r="Q25" s="3"/>
      <c r="R25" s="3"/>
      <c r="S25" s="2"/>
      <c r="T25" s="2"/>
      <c r="U25" s="420"/>
      <c r="V25" s="421"/>
      <c r="W25" s="416" t="s">
        <v>235</v>
      </c>
      <c r="X25" s="42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>
      <c r="A27" s="2"/>
      <c r="B27" s="3" t="s">
        <v>237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>
      <c r="B28" s="3" t="s">
        <v>238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3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3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3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3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</sheetData>
  <mergeCells count="11">
    <mergeCell ref="AC5:AG5"/>
    <mergeCell ref="AE2:AG2"/>
    <mergeCell ref="A3:C3"/>
    <mergeCell ref="A5:A6"/>
    <mergeCell ref="B5:B6"/>
    <mergeCell ref="C5:C6"/>
    <mergeCell ref="D5:H5"/>
    <mergeCell ref="I5:M5"/>
    <mergeCell ref="N5:R5"/>
    <mergeCell ref="S5:W5"/>
    <mergeCell ref="X5:AB5"/>
  </mergeCells>
  <pageMargins left="0" right="0" top="0.74803149606299213" bottom="0.74803149606299213" header="0.31496062992125984" footer="0.31496062992125984"/>
  <pageSetup paperSize="9" scale="65" fitToWidth="2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view="pageBreakPreview" topLeftCell="A4" zoomScale="102" zoomScaleNormal="100" zoomScaleSheetLayoutView="102" workbookViewId="0">
      <pane xSplit="2" topLeftCell="S1" activePane="topRight" state="frozen"/>
      <selection pane="topRight" activeCell="B19" sqref="B19"/>
    </sheetView>
  </sheetViews>
  <sheetFormatPr defaultRowHeight="14.4" outlineLevelCol="1"/>
  <cols>
    <col min="2" max="2" width="44.5546875" customWidth="1"/>
    <col min="4" max="4" width="12.88671875" hidden="1" customWidth="1" outlineLevel="1"/>
    <col min="5" max="6" width="8.88671875" hidden="1" customWidth="1" outlineLevel="1"/>
    <col min="7" max="7" width="10.5546875" hidden="1" customWidth="1" outlineLevel="1"/>
    <col min="8" max="8" width="10.88671875" hidden="1" customWidth="1" outlineLevel="1"/>
    <col min="9" max="9" width="12.33203125" hidden="1" customWidth="1" outlineLevel="1"/>
    <col min="10" max="11" width="8.88671875" hidden="1" customWidth="1" outlineLevel="1"/>
    <col min="12" max="12" width="9.6640625" hidden="1" customWidth="1" outlineLevel="1"/>
    <col min="13" max="13" width="10.5546875" hidden="1" customWidth="1" outlineLevel="1"/>
    <col min="14" max="14" width="12" customWidth="1" collapsed="1"/>
    <col min="17" max="18" width="12" customWidth="1"/>
    <col min="19" max="19" width="11.44140625" customWidth="1" outlineLevel="1"/>
    <col min="20" max="20" width="8.5546875" customWidth="1" outlineLevel="1"/>
    <col min="21" max="21" width="8.109375" customWidth="1" outlineLevel="1"/>
    <col min="22" max="22" width="10.88671875" customWidth="1" outlineLevel="1"/>
    <col min="23" max="23" width="9.5546875" customWidth="1" outlineLevel="1"/>
    <col min="24" max="24" width="11.44140625" customWidth="1" outlineLevel="1"/>
    <col min="25" max="25" width="8.88671875" customWidth="1" outlineLevel="1"/>
    <col min="26" max="26" width="9.5546875" customWidth="1" outlineLevel="1"/>
    <col min="27" max="27" width="10.6640625" customWidth="1" outlineLevel="1"/>
    <col min="28" max="28" width="9.33203125" customWidth="1" outlineLevel="1"/>
    <col min="29" max="29" width="11" customWidth="1"/>
    <col min="30" max="30" width="9.33203125" bestFit="1" customWidth="1"/>
    <col min="31" max="31" width="8.33203125" customWidth="1"/>
    <col min="32" max="32" width="10.6640625" customWidth="1"/>
    <col min="33" max="33" width="9.33203125" bestFit="1" customWidth="1"/>
  </cols>
  <sheetData>
    <row r="1" spans="1:33">
      <c r="AD1" t="s">
        <v>54</v>
      </c>
    </row>
    <row r="2" spans="1:33">
      <c r="AE2" s="451" t="s">
        <v>53</v>
      </c>
      <c r="AF2" s="451"/>
      <c r="AG2" s="451"/>
    </row>
    <row r="3" spans="1:33" ht="23.25" customHeight="1">
      <c r="A3" s="467" t="s">
        <v>272</v>
      </c>
      <c r="B3" s="467"/>
      <c r="C3" s="4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5" thickBot="1"/>
    <row r="5" spans="1:33" ht="14.4" customHeight="1">
      <c r="A5" s="462" t="s">
        <v>0</v>
      </c>
      <c r="B5" s="464" t="s">
        <v>1</v>
      </c>
      <c r="C5" s="464" t="s">
        <v>2</v>
      </c>
      <c r="D5" s="452" t="s">
        <v>268</v>
      </c>
      <c r="E5" s="449"/>
      <c r="F5" s="449"/>
      <c r="G5" s="449"/>
      <c r="H5" s="450"/>
      <c r="I5" s="448" t="s">
        <v>269</v>
      </c>
      <c r="J5" s="449"/>
      <c r="K5" s="449"/>
      <c r="L5" s="449"/>
      <c r="M5" s="455"/>
      <c r="N5" s="452" t="s">
        <v>265</v>
      </c>
      <c r="O5" s="449"/>
      <c r="P5" s="449"/>
      <c r="Q5" s="449"/>
      <c r="R5" s="450"/>
      <c r="S5" s="448" t="s">
        <v>270</v>
      </c>
      <c r="T5" s="449"/>
      <c r="U5" s="449"/>
      <c r="V5" s="449"/>
      <c r="W5" s="455"/>
      <c r="X5" s="452" t="s">
        <v>271</v>
      </c>
      <c r="Y5" s="449"/>
      <c r="Z5" s="449"/>
      <c r="AA5" s="449"/>
      <c r="AB5" s="450"/>
      <c r="AC5" s="448" t="s">
        <v>257</v>
      </c>
      <c r="AD5" s="449"/>
      <c r="AE5" s="449"/>
      <c r="AF5" s="449"/>
      <c r="AG5" s="450"/>
    </row>
    <row r="6" spans="1:33">
      <c r="A6" s="463"/>
      <c r="B6" s="465"/>
      <c r="C6" s="465"/>
      <c r="D6" s="92" t="s">
        <v>3</v>
      </c>
      <c r="E6" s="28" t="s">
        <v>4</v>
      </c>
      <c r="F6" s="28" t="s">
        <v>5</v>
      </c>
      <c r="G6" s="28" t="s">
        <v>6</v>
      </c>
      <c r="H6" s="70" t="s">
        <v>7</v>
      </c>
      <c r="I6" s="89" t="s">
        <v>3</v>
      </c>
      <c r="J6" s="28" t="s">
        <v>4</v>
      </c>
      <c r="K6" s="28" t="s">
        <v>5</v>
      </c>
      <c r="L6" s="28" t="s">
        <v>6</v>
      </c>
      <c r="M6" s="94" t="s">
        <v>7</v>
      </c>
      <c r="N6" s="92" t="s">
        <v>3</v>
      </c>
      <c r="O6" s="28" t="s">
        <v>4</v>
      </c>
      <c r="P6" s="28" t="s">
        <v>5</v>
      </c>
      <c r="Q6" s="28" t="s">
        <v>6</v>
      </c>
      <c r="R6" s="70" t="s">
        <v>7</v>
      </c>
      <c r="S6" s="89" t="s">
        <v>3</v>
      </c>
      <c r="T6" s="28" t="s">
        <v>4</v>
      </c>
      <c r="U6" s="28" t="s">
        <v>5</v>
      </c>
      <c r="V6" s="28" t="s">
        <v>6</v>
      </c>
      <c r="W6" s="94" t="s">
        <v>7</v>
      </c>
      <c r="X6" s="92" t="s">
        <v>3</v>
      </c>
      <c r="Y6" s="28" t="s">
        <v>4</v>
      </c>
      <c r="Z6" s="28" t="s">
        <v>5</v>
      </c>
      <c r="AA6" s="28" t="s">
        <v>6</v>
      </c>
      <c r="AB6" s="70" t="s">
        <v>7</v>
      </c>
      <c r="AC6" s="89" t="s">
        <v>3</v>
      </c>
      <c r="AD6" s="28" t="s">
        <v>4</v>
      </c>
      <c r="AE6" s="28" t="s">
        <v>5</v>
      </c>
      <c r="AF6" s="28" t="s">
        <v>6</v>
      </c>
      <c r="AG6" s="70" t="s">
        <v>7</v>
      </c>
    </row>
    <row r="7" spans="1:33" ht="15" thickBot="1">
      <c r="A7" s="79" t="s">
        <v>8</v>
      </c>
      <c r="B7" s="83" t="s">
        <v>9</v>
      </c>
      <c r="C7" s="83" t="s">
        <v>10</v>
      </c>
      <c r="D7" s="76" t="s">
        <v>12</v>
      </c>
      <c r="E7" s="77" t="s">
        <v>13</v>
      </c>
      <c r="F7" s="77" t="s">
        <v>14</v>
      </c>
      <c r="G7" s="77" t="s">
        <v>15</v>
      </c>
      <c r="H7" s="78" t="s">
        <v>16</v>
      </c>
      <c r="I7" s="82" t="s">
        <v>17</v>
      </c>
      <c r="J7" s="77" t="s">
        <v>18</v>
      </c>
      <c r="K7" s="77" t="s">
        <v>19</v>
      </c>
      <c r="L7" s="77" t="s">
        <v>20</v>
      </c>
      <c r="M7" s="95" t="s">
        <v>21</v>
      </c>
      <c r="N7" s="76" t="s">
        <v>22</v>
      </c>
      <c r="O7" s="77" t="s">
        <v>23</v>
      </c>
      <c r="P7" s="77" t="s">
        <v>24</v>
      </c>
      <c r="Q7" s="77" t="s">
        <v>25</v>
      </c>
      <c r="R7" s="78" t="s">
        <v>26</v>
      </c>
      <c r="S7" s="82" t="s">
        <v>12</v>
      </c>
      <c r="T7" s="77" t="s">
        <v>13</v>
      </c>
      <c r="U7" s="77" t="s">
        <v>14</v>
      </c>
      <c r="V7" s="77" t="s">
        <v>15</v>
      </c>
      <c r="W7" s="95" t="s">
        <v>16</v>
      </c>
      <c r="X7" s="76" t="s">
        <v>17</v>
      </c>
      <c r="Y7" s="77" t="s">
        <v>18</v>
      </c>
      <c r="Z7" s="77" t="s">
        <v>19</v>
      </c>
      <c r="AA7" s="77" t="s">
        <v>20</v>
      </c>
      <c r="AB7" s="78" t="s">
        <v>21</v>
      </c>
      <c r="AC7" s="82" t="s">
        <v>22</v>
      </c>
      <c r="AD7" s="77" t="s">
        <v>23</v>
      </c>
      <c r="AE7" s="77" t="s">
        <v>24</v>
      </c>
      <c r="AF7" s="77" t="s">
        <v>25</v>
      </c>
      <c r="AG7" s="78" t="s">
        <v>26</v>
      </c>
    </row>
    <row r="8" spans="1:33" ht="15" thickBot="1">
      <c r="A8" s="80" t="s">
        <v>8</v>
      </c>
      <c r="B8" s="84" t="s">
        <v>46</v>
      </c>
      <c r="C8" s="105" t="s">
        <v>47</v>
      </c>
      <c r="D8" s="101">
        <f>D11+D15+D16+D19</f>
        <v>85.992000000000019</v>
      </c>
      <c r="E8" s="17">
        <f>E9+E15+E16+E19</f>
        <v>0</v>
      </c>
      <c r="F8" s="17">
        <f>F9+F15+F16+F19</f>
        <v>0</v>
      </c>
      <c r="G8" s="17">
        <f>G9+G15+G16+G19</f>
        <v>85.649000000000015</v>
      </c>
      <c r="H8" s="109">
        <f>H9+H15+H16+H19</f>
        <v>60.844000000000001</v>
      </c>
      <c r="I8" s="101">
        <f>I11+I15+I16+I19</f>
        <v>103.60299999999999</v>
      </c>
      <c r="J8" s="17">
        <f>J9+J15+J16+J19</f>
        <v>0</v>
      </c>
      <c r="K8" s="17">
        <f>K9+K15+K16+K19</f>
        <v>0</v>
      </c>
      <c r="L8" s="17">
        <f>L9+L15+L16+L19</f>
        <v>103.154</v>
      </c>
      <c r="M8" s="118">
        <f>M9+M15+M16+M19</f>
        <v>72.569999999999993</v>
      </c>
      <c r="N8" s="90">
        <f>N11+N15+N16+N19</f>
        <v>94.797499999999999</v>
      </c>
      <c r="O8" s="17">
        <f>O9+O15+O16+O19</f>
        <v>0</v>
      </c>
      <c r="P8" s="17">
        <f>P9+P15+P16+P19</f>
        <v>0</v>
      </c>
      <c r="Q8" s="17">
        <f>Q9+Q15+Q16+Q19</f>
        <v>94.401499999999999</v>
      </c>
      <c r="R8" s="118">
        <f>R9+R15+R16+R19</f>
        <v>66.706999999999994</v>
      </c>
      <c r="S8" s="97">
        <f>S11+S15+S16+S19</f>
        <v>120.435</v>
      </c>
      <c r="T8" s="72">
        <f>T9+T15+T16+T19</f>
        <v>0</v>
      </c>
      <c r="U8" s="72">
        <f>U9+U15+U16+U19</f>
        <v>0</v>
      </c>
      <c r="V8" s="319">
        <f>V9+V15+V16+V19</f>
        <v>119.875</v>
      </c>
      <c r="W8" s="320">
        <f>W9+W15+W16+W19</f>
        <v>85.618000000000009</v>
      </c>
      <c r="X8" s="100">
        <f>X11+X15+X16+X19</f>
        <v>104.72900000000001</v>
      </c>
      <c r="Y8" s="74">
        <f>Y9+Y15+Y16+Y19</f>
        <v>0</v>
      </c>
      <c r="Z8" s="74">
        <f>Z9+Z15+Z16+Z19</f>
        <v>0</v>
      </c>
      <c r="AA8" s="319">
        <f>AA9+AA15+AA16+AA19</f>
        <v>104.28200000000001</v>
      </c>
      <c r="AB8" s="329">
        <f>AB9+AB15+AB16+AB19</f>
        <v>73.584000000000003</v>
      </c>
      <c r="AC8" s="90">
        <f>AC11+AC15+AC16+AC19</f>
        <v>112.58199999999999</v>
      </c>
      <c r="AD8" s="17">
        <f>AD9+AD15+AD16+AD19</f>
        <v>0</v>
      </c>
      <c r="AE8" s="17">
        <f>AE9+AE15+AE16+AE19</f>
        <v>0</v>
      </c>
      <c r="AF8" s="17">
        <f>AF9+AF15+AF16+AF19</f>
        <v>112.07850000000001</v>
      </c>
      <c r="AG8" s="118">
        <f>AG9+AG15+AG16+AG19</f>
        <v>79.600999999999999</v>
      </c>
    </row>
    <row r="9" spans="1:33" ht="15" thickBot="1">
      <c r="A9" s="81" t="s">
        <v>29</v>
      </c>
      <c r="B9" s="85" t="s">
        <v>56</v>
      </c>
      <c r="C9" s="277" t="s">
        <v>47</v>
      </c>
      <c r="D9" s="101">
        <f>SUM(E9:H9)</f>
        <v>60.500999999999998</v>
      </c>
      <c r="E9" s="17">
        <f>E11</f>
        <v>0</v>
      </c>
      <c r="F9" s="17">
        <f>F11+F12</f>
        <v>0</v>
      </c>
      <c r="G9" s="17">
        <f>G11+G12+G13</f>
        <v>0</v>
      </c>
      <c r="H9" s="109">
        <f>H11+H13+H14</f>
        <v>60.500999999999998</v>
      </c>
      <c r="I9" s="101">
        <f>SUM(J9:M9)</f>
        <v>72.120999999999995</v>
      </c>
      <c r="J9" s="17">
        <f>J11</f>
        <v>0</v>
      </c>
      <c r="K9" s="17">
        <f>K11+K12</f>
        <v>0</v>
      </c>
      <c r="L9" s="17">
        <f>L11+L12+L13</f>
        <v>0</v>
      </c>
      <c r="M9" s="118">
        <f>M11+M13+M14</f>
        <v>72.120999999999995</v>
      </c>
      <c r="N9" s="90">
        <f>SUM(O9:R9)</f>
        <v>66.310999999999993</v>
      </c>
      <c r="O9" s="17">
        <f>O11+O12+O13+O14</f>
        <v>0</v>
      </c>
      <c r="P9" s="17">
        <f>P11+P12+P13+P14</f>
        <v>0</v>
      </c>
      <c r="Q9" s="17">
        <f>Q11+Q12+Q13+Q14</f>
        <v>0</v>
      </c>
      <c r="R9" s="118">
        <f>R11+R12+R13+R14</f>
        <v>66.310999999999993</v>
      </c>
      <c r="S9" s="98">
        <f>SUM(T9:W9)</f>
        <v>85.058000000000007</v>
      </c>
      <c r="T9" s="22">
        <f>T11</f>
        <v>0</v>
      </c>
      <c r="U9" s="22">
        <f>U11+U12</f>
        <v>0</v>
      </c>
      <c r="V9" s="305">
        <f>V11+V12+V13</f>
        <v>0</v>
      </c>
      <c r="W9" s="321">
        <f>W11+W13+W14</f>
        <v>85.058000000000007</v>
      </c>
      <c r="X9" s="101">
        <f>SUM(Y9:AB9)</f>
        <v>73.137</v>
      </c>
      <c r="Y9" s="17">
        <f>Y11</f>
        <v>0</v>
      </c>
      <c r="Z9" s="17">
        <f>Z11+Z12</f>
        <v>0</v>
      </c>
      <c r="AA9" s="305">
        <f>AA11+AA12+AA13</f>
        <v>0</v>
      </c>
      <c r="AB9" s="306">
        <f>AB11+AB13+AB14</f>
        <v>73.137</v>
      </c>
      <c r="AC9" s="90">
        <f>SUM(AD9:AG9)</f>
        <v>79.097499999999997</v>
      </c>
      <c r="AD9" s="17">
        <f>AD11+AD12+AD13+AD14</f>
        <v>0</v>
      </c>
      <c r="AE9" s="17">
        <f>AE11+AE12+AE13+AE14</f>
        <v>0</v>
      </c>
      <c r="AF9" s="17">
        <f>AF11+AF12+AF13+AF14</f>
        <v>0</v>
      </c>
      <c r="AG9" s="118">
        <f>AG11+AG12+AG13+AG14</f>
        <v>79.097499999999997</v>
      </c>
    </row>
    <row r="10" spans="1:33" ht="15" thickBot="1">
      <c r="A10" s="81"/>
      <c r="B10" s="86" t="s">
        <v>30</v>
      </c>
      <c r="C10" s="277"/>
      <c r="D10" s="102"/>
      <c r="E10" s="18"/>
      <c r="F10" s="18"/>
      <c r="G10" s="18"/>
      <c r="H10" s="110"/>
      <c r="I10" s="102"/>
      <c r="J10" s="18"/>
      <c r="K10" s="18"/>
      <c r="L10" s="18"/>
      <c r="M10" s="119"/>
      <c r="N10" s="91"/>
      <c r="O10" s="18"/>
      <c r="P10" s="18"/>
      <c r="Q10" s="18"/>
      <c r="R10" s="119"/>
      <c r="S10" s="99"/>
      <c r="T10" s="23"/>
      <c r="U10" s="23"/>
      <c r="V10" s="307"/>
      <c r="W10" s="322"/>
      <c r="X10" s="102"/>
      <c r="Y10" s="18"/>
      <c r="Z10" s="18"/>
      <c r="AA10" s="307"/>
      <c r="AB10" s="308"/>
      <c r="AC10" s="91"/>
      <c r="AD10" s="18"/>
      <c r="AE10" s="18"/>
      <c r="AF10" s="18"/>
      <c r="AG10" s="119"/>
    </row>
    <row r="11" spans="1:33" ht="15" thickBot="1">
      <c r="A11" s="81" t="s">
        <v>31</v>
      </c>
      <c r="B11" s="87" t="s">
        <v>32</v>
      </c>
      <c r="C11" s="277" t="s">
        <v>47</v>
      </c>
      <c r="D11" s="101">
        <f>SUM(E11:H11)</f>
        <v>0</v>
      </c>
      <c r="E11" s="19"/>
      <c r="F11" s="19"/>
      <c r="G11" s="19"/>
      <c r="H11" s="111"/>
      <c r="I11" s="101">
        <f>SUM(J11:M11)</f>
        <v>0</v>
      </c>
      <c r="J11" s="19"/>
      <c r="K11" s="19"/>
      <c r="L11" s="19"/>
      <c r="M11" s="120"/>
      <c r="N11" s="90">
        <f>SUM(O11:R11)</f>
        <v>0</v>
      </c>
      <c r="O11" s="121">
        <f>E11+J11</f>
        <v>0</v>
      </c>
      <c r="P11" s="121">
        <f>F11+K11</f>
        <v>0</v>
      </c>
      <c r="Q11" s="121">
        <f>G11+L11</f>
        <v>0</v>
      </c>
      <c r="R11" s="122">
        <f>H11+M11</f>
        <v>0</v>
      </c>
      <c r="S11" s="98">
        <f>SUM(T11:W11)</f>
        <v>0</v>
      </c>
      <c r="T11" s="24"/>
      <c r="U11" s="24"/>
      <c r="V11" s="323"/>
      <c r="W11" s="324"/>
      <c r="X11" s="101">
        <f>SUM(Y11:AB11)</f>
        <v>0</v>
      </c>
      <c r="Y11" s="19"/>
      <c r="Z11" s="19"/>
      <c r="AA11" s="323"/>
      <c r="AB11" s="330"/>
      <c r="AC11" s="90">
        <f>SUM(AD11:AG11)</f>
        <v>0</v>
      </c>
      <c r="AD11" s="121">
        <f>T11+Y11</f>
        <v>0</v>
      </c>
      <c r="AE11" s="121">
        <f>U11+Z11</f>
        <v>0</v>
      </c>
      <c r="AF11" s="121">
        <f>V11+AA11</f>
        <v>0</v>
      </c>
      <c r="AG11" s="122">
        <f>W11+AB11</f>
        <v>0</v>
      </c>
    </row>
    <row r="12" spans="1:33" ht="15" thickBot="1">
      <c r="A12" s="81" t="s">
        <v>33</v>
      </c>
      <c r="B12" s="87" t="s">
        <v>4</v>
      </c>
      <c r="C12" s="277" t="s">
        <v>47</v>
      </c>
      <c r="D12" s="102"/>
      <c r="E12" s="16"/>
      <c r="F12" s="20"/>
      <c r="G12" s="20"/>
      <c r="H12" s="112"/>
      <c r="I12" s="102"/>
      <c r="J12" s="16"/>
      <c r="K12" s="20"/>
      <c r="L12" s="20"/>
      <c r="M12" s="123"/>
      <c r="N12" s="91"/>
      <c r="O12" s="16"/>
      <c r="P12" s="121">
        <f>F12+K12</f>
        <v>0</v>
      </c>
      <c r="Q12" s="121">
        <f>G12+L12</f>
        <v>0</v>
      </c>
      <c r="R12" s="123"/>
      <c r="S12" s="99"/>
      <c r="T12" s="25"/>
      <c r="U12" s="26"/>
      <c r="V12" s="325"/>
      <c r="W12" s="326"/>
      <c r="X12" s="102"/>
      <c r="Y12" s="16"/>
      <c r="Z12" s="20"/>
      <c r="AA12" s="325"/>
      <c r="AB12" s="311"/>
      <c r="AC12" s="91"/>
      <c r="AD12" s="16"/>
      <c r="AE12" s="121">
        <f>U12+Z12</f>
        <v>0</v>
      </c>
      <c r="AF12" s="121">
        <f>V12+AA12</f>
        <v>0</v>
      </c>
      <c r="AG12" s="123"/>
    </row>
    <row r="13" spans="1:33" ht="15" thickBot="1">
      <c r="A13" s="81" t="s">
        <v>34</v>
      </c>
      <c r="B13" s="87" t="s">
        <v>5</v>
      </c>
      <c r="C13" s="277" t="s">
        <v>47</v>
      </c>
      <c r="D13" s="102"/>
      <c r="E13" s="16"/>
      <c r="F13" s="16"/>
      <c r="G13" s="20"/>
      <c r="H13" s="112"/>
      <c r="I13" s="102"/>
      <c r="J13" s="16"/>
      <c r="K13" s="20"/>
      <c r="L13" s="20"/>
      <c r="M13" s="124"/>
      <c r="N13" s="91"/>
      <c r="O13" s="16"/>
      <c r="P13" s="16"/>
      <c r="Q13" s="121">
        <f>G13+L13</f>
        <v>0</v>
      </c>
      <c r="R13" s="122">
        <f>H13+M13</f>
        <v>0</v>
      </c>
      <c r="S13" s="99"/>
      <c r="T13" s="25"/>
      <c r="U13" s="25"/>
      <c r="V13" s="325"/>
      <c r="W13" s="326"/>
      <c r="X13" s="102"/>
      <c r="Y13" s="16"/>
      <c r="Z13" s="20"/>
      <c r="AA13" s="325"/>
      <c r="AB13" s="328"/>
      <c r="AC13" s="91"/>
      <c r="AD13" s="16"/>
      <c r="AE13" s="16"/>
      <c r="AF13" s="121">
        <f>V13+AA13</f>
        <v>0</v>
      </c>
      <c r="AG13" s="122">
        <f>W13+AB13</f>
        <v>0</v>
      </c>
    </row>
    <row r="14" spans="1:33" ht="15" thickBot="1">
      <c r="A14" s="81" t="s">
        <v>35</v>
      </c>
      <c r="B14" s="87" t="s">
        <v>6</v>
      </c>
      <c r="C14" s="277" t="s">
        <v>47</v>
      </c>
      <c r="D14" s="102"/>
      <c r="E14" s="16"/>
      <c r="F14" s="16"/>
      <c r="G14" s="16"/>
      <c r="H14" s="20">
        <v>60.500999999999998</v>
      </c>
      <c r="I14" s="102"/>
      <c r="J14" s="16"/>
      <c r="K14" s="16"/>
      <c r="L14" s="16"/>
      <c r="M14" s="20">
        <v>72.120999999999995</v>
      </c>
      <c r="N14" s="91"/>
      <c r="O14" s="16"/>
      <c r="P14" s="16"/>
      <c r="Q14" s="16"/>
      <c r="R14" s="122">
        <f>(H14+M14)/2</f>
        <v>66.310999999999993</v>
      </c>
      <c r="S14" s="99"/>
      <c r="T14" s="25"/>
      <c r="U14" s="25"/>
      <c r="V14" s="312"/>
      <c r="W14" s="327">
        <v>85.058000000000007</v>
      </c>
      <c r="X14" s="102"/>
      <c r="Y14" s="16"/>
      <c r="Z14" s="16"/>
      <c r="AA14" s="312"/>
      <c r="AB14" s="328">
        <v>73.137</v>
      </c>
      <c r="AC14" s="91"/>
      <c r="AD14" s="16"/>
      <c r="AE14" s="16"/>
      <c r="AF14" s="16"/>
      <c r="AG14" s="122">
        <f>(W14+AB14)/2</f>
        <v>79.097499999999997</v>
      </c>
    </row>
    <row r="15" spans="1:33" ht="15" thickBot="1">
      <c r="A15" s="81" t="s">
        <v>36</v>
      </c>
      <c r="B15" s="43" t="s">
        <v>57</v>
      </c>
      <c r="C15" s="277" t="s">
        <v>47</v>
      </c>
      <c r="D15" s="101">
        <f>SUM(E15:H15)</f>
        <v>0</v>
      </c>
      <c r="E15" s="20"/>
      <c r="F15" s="20"/>
      <c r="G15" s="20"/>
      <c r="H15" s="113"/>
      <c r="I15" s="101">
        <f>SUM(J15:M15)</f>
        <v>0</v>
      </c>
      <c r="J15" s="20"/>
      <c r="K15" s="20"/>
      <c r="L15" s="20"/>
      <c r="M15" s="124"/>
      <c r="N15" s="90">
        <f t="shared" ref="N15:N20" si="0">SUM(O15:R15)</f>
        <v>0</v>
      </c>
      <c r="O15" s="121">
        <f t="shared" ref="O15:Q20" si="1">E15+J15</f>
        <v>0</v>
      </c>
      <c r="P15" s="121">
        <f t="shared" si="1"/>
        <v>0</v>
      </c>
      <c r="Q15" s="121">
        <f t="shared" si="1"/>
        <v>0</v>
      </c>
      <c r="R15" s="122">
        <f>H15+M15</f>
        <v>0</v>
      </c>
      <c r="S15" s="93">
        <f>SUM(T15:W15)</f>
        <v>0</v>
      </c>
      <c r="T15" s="26"/>
      <c r="U15" s="26"/>
      <c r="V15" s="325"/>
      <c r="W15" s="328"/>
      <c r="X15" s="90">
        <f>SUM(Y15:AB15)</f>
        <v>0</v>
      </c>
      <c r="Y15" s="20"/>
      <c r="Z15" s="20"/>
      <c r="AA15" s="325"/>
      <c r="AB15" s="327"/>
      <c r="AC15" s="90">
        <f t="shared" ref="AC15:AC20" si="2">SUM(AD15:AG15)</f>
        <v>0</v>
      </c>
      <c r="AD15" s="121">
        <f t="shared" ref="AD15:AE20" si="3">T15+Y15</f>
        <v>0</v>
      </c>
      <c r="AE15" s="121">
        <f t="shared" si="3"/>
        <v>0</v>
      </c>
      <c r="AF15" s="121">
        <f>V15+AA15</f>
        <v>0</v>
      </c>
      <c r="AG15" s="122">
        <f>W15+AB15</f>
        <v>0</v>
      </c>
    </row>
    <row r="16" spans="1:33" ht="15" thickBot="1">
      <c r="A16" s="81" t="s">
        <v>37</v>
      </c>
      <c r="B16" s="85" t="s">
        <v>38</v>
      </c>
      <c r="C16" s="277" t="s">
        <v>47</v>
      </c>
      <c r="D16" s="101">
        <f>SUM(E16:H16)</f>
        <v>80.176000000000016</v>
      </c>
      <c r="E16" s="20">
        <f>E17+E18</f>
        <v>0</v>
      </c>
      <c r="F16" s="20">
        <f>F17+F18</f>
        <v>0</v>
      </c>
      <c r="G16" s="20">
        <f>G17+G18</f>
        <v>80.092000000000013</v>
      </c>
      <c r="H16" s="113">
        <f>H17+H18</f>
        <v>8.4000000000000005E-2</v>
      </c>
      <c r="I16" s="101">
        <f>SUM(J16:M16)</f>
        <v>96.353999999999999</v>
      </c>
      <c r="J16" s="20">
        <f>J17+J18</f>
        <v>0</v>
      </c>
      <c r="K16" s="20">
        <f>K17+K18</f>
        <v>0</v>
      </c>
      <c r="L16" s="20">
        <f>L17+L18</f>
        <v>96.234999999999999</v>
      </c>
      <c r="M16" s="124">
        <f>M17+M18</f>
        <v>0.11899999999999999</v>
      </c>
      <c r="N16" s="90">
        <f t="shared" si="0"/>
        <v>88.265000000000001</v>
      </c>
      <c r="O16" s="121">
        <f t="shared" si="1"/>
        <v>0</v>
      </c>
      <c r="P16" s="121">
        <f t="shared" si="1"/>
        <v>0</v>
      </c>
      <c r="Q16" s="121">
        <f>(G16+L16)/2</f>
        <v>88.163499999999999</v>
      </c>
      <c r="R16" s="122">
        <f>(H16+M16)/2</f>
        <v>0.10150000000000001</v>
      </c>
      <c r="S16" s="93">
        <f>SUM(T16:W16)</f>
        <v>112.322</v>
      </c>
      <c r="T16" s="26">
        <f>T17+T18</f>
        <v>0</v>
      </c>
      <c r="U16" s="26">
        <f>U17+U18</f>
        <v>0</v>
      </c>
      <c r="V16" s="325">
        <f>V17+V18</f>
        <v>112.208</v>
      </c>
      <c r="W16" s="328">
        <f>W17+W18</f>
        <v>0.114</v>
      </c>
      <c r="X16" s="93">
        <f>SUM(Y16:AB16)</f>
        <v>97.577000000000012</v>
      </c>
      <c r="Y16" s="26">
        <f>Y17+Y18</f>
        <v>0</v>
      </c>
      <c r="Z16" s="26">
        <f>Z17+Z18</f>
        <v>0</v>
      </c>
      <c r="AA16" s="325">
        <f>AA17+AA18</f>
        <v>97.460000000000008</v>
      </c>
      <c r="AB16" s="328">
        <f>AB17+AB18</f>
        <v>0.11700000000000001</v>
      </c>
      <c r="AC16" s="90">
        <f t="shared" si="2"/>
        <v>104.9495</v>
      </c>
      <c r="AD16" s="121">
        <f t="shared" si="3"/>
        <v>0</v>
      </c>
      <c r="AE16" s="121">
        <f t="shared" si="3"/>
        <v>0</v>
      </c>
      <c r="AF16" s="121">
        <f>(V16+AA16)/2</f>
        <v>104.834</v>
      </c>
      <c r="AG16" s="122">
        <f>(W16+AB16)/2</f>
        <v>0.11550000000000001</v>
      </c>
    </row>
    <row r="17" spans="1:33" ht="15" thickBot="1">
      <c r="A17" s="38" t="s">
        <v>59</v>
      </c>
      <c r="B17" s="43" t="s">
        <v>61</v>
      </c>
      <c r="C17" s="277" t="s">
        <v>47</v>
      </c>
      <c r="D17" s="101"/>
      <c r="E17" s="20"/>
      <c r="F17" s="20"/>
      <c r="G17" s="20">
        <v>4.9359999999999999</v>
      </c>
      <c r="H17" s="20"/>
      <c r="I17" s="101"/>
      <c r="J17" s="20"/>
      <c r="K17" s="20"/>
      <c r="L17" s="20">
        <v>4.3730000000000002</v>
      </c>
      <c r="M17" s="20"/>
      <c r="N17" s="90">
        <f t="shared" si="0"/>
        <v>9.3090000000000011</v>
      </c>
      <c r="O17" s="121">
        <f t="shared" si="1"/>
        <v>0</v>
      </c>
      <c r="P17" s="121">
        <f t="shared" si="1"/>
        <v>0</v>
      </c>
      <c r="Q17" s="121">
        <f t="shared" si="1"/>
        <v>9.3090000000000011</v>
      </c>
      <c r="R17" s="122">
        <f>H17+M17</f>
        <v>0</v>
      </c>
      <c r="S17" s="93"/>
      <c r="T17" s="26"/>
      <c r="U17" s="26"/>
      <c r="V17" s="325">
        <v>8.9619999999999997</v>
      </c>
      <c r="W17" s="328">
        <v>0</v>
      </c>
      <c r="X17" s="90"/>
      <c r="Y17" s="20"/>
      <c r="Z17" s="20"/>
      <c r="AA17" s="325">
        <v>8.9619999999999997</v>
      </c>
      <c r="AB17" s="327">
        <v>0</v>
      </c>
      <c r="AC17" s="90">
        <f t="shared" si="2"/>
        <v>8.9619999999999997</v>
      </c>
      <c r="AD17" s="121">
        <f t="shared" si="3"/>
        <v>0</v>
      </c>
      <c r="AE17" s="121">
        <f t="shared" si="3"/>
        <v>0</v>
      </c>
      <c r="AF17" s="121">
        <f>(V17+AA17)/2</f>
        <v>8.9619999999999997</v>
      </c>
      <c r="AG17" s="122">
        <f>W17+AB17</f>
        <v>0</v>
      </c>
    </row>
    <row r="18" spans="1:33" ht="15" thickBot="1">
      <c r="A18" s="38" t="s">
        <v>60</v>
      </c>
      <c r="B18" s="43" t="s">
        <v>62</v>
      </c>
      <c r="C18" s="277" t="s">
        <v>47</v>
      </c>
      <c r="D18" s="101"/>
      <c r="E18" s="20"/>
      <c r="F18" s="20"/>
      <c r="G18" s="20">
        <v>75.156000000000006</v>
      </c>
      <c r="H18" s="20">
        <v>8.4000000000000005E-2</v>
      </c>
      <c r="I18" s="101"/>
      <c r="J18" s="20"/>
      <c r="K18" s="20"/>
      <c r="L18" s="20">
        <v>91.861999999999995</v>
      </c>
      <c r="M18" s="20">
        <v>0.11899999999999999</v>
      </c>
      <c r="N18" s="90">
        <f t="shared" si="0"/>
        <v>83.610500000000002</v>
      </c>
      <c r="O18" s="121">
        <f t="shared" si="1"/>
        <v>0</v>
      </c>
      <c r="P18" s="121">
        <f t="shared" si="1"/>
        <v>0</v>
      </c>
      <c r="Q18" s="121">
        <f t="shared" ref="Q18:R20" si="4">(G18+L18)/2</f>
        <v>83.509</v>
      </c>
      <c r="R18" s="122">
        <f t="shared" si="4"/>
        <v>0.10150000000000001</v>
      </c>
      <c r="S18" s="93"/>
      <c r="T18" s="26"/>
      <c r="U18" s="26"/>
      <c r="V18" s="325">
        <v>103.246</v>
      </c>
      <c r="W18" s="328">
        <v>0.114</v>
      </c>
      <c r="X18" s="90"/>
      <c r="Y18" s="20"/>
      <c r="Z18" s="20"/>
      <c r="AA18" s="325">
        <v>88.498000000000005</v>
      </c>
      <c r="AB18" s="327">
        <v>0.11700000000000001</v>
      </c>
      <c r="AC18" s="90">
        <f t="shared" si="2"/>
        <v>95.987499999999997</v>
      </c>
      <c r="AD18" s="121">
        <f t="shared" si="3"/>
        <v>0</v>
      </c>
      <c r="AE18" s="121">
        <f t="shared" si="3"/>
        <v>0</v>
      </c>
      <c r="AF18" s="121">
        <f t="shared" ref="AF18:AG20" si="5">(V18+AA18)/2</f>
        <v>95.872</v>
      </c>
      <c r="AG18" s="122">
        <f t="shared" si="5"/>
        <v>0.11550000000000001</v>
      </c>
    </row>
    <row r="19" spans="1:33" ht="23.4" thickBot="1">
      <c r="A19" s="81" t="s">
        <v>39</v>
      </c>
      <c r="B19" s="43" t="s">
        <v>260</v>
      </c>
      <c r="C19" s="277" t="s">
        <v>47</v>
      </c>
      <c r="D19" s="101">
        <f>SUM(E19:H19)</f>
        <v>5.8160000000000007</v>
      </c>
      <c r="E19" s="20"/>
      <c r="F19" s="19"/>
      <c r="G19" s="20">
        <v>5.5570000000000004</v>
      </c>
      <c r="H19" s="20">
        <v>0.25900000000000001</v>
      </c>
      <c r="I19" s="101">
        <f>SUM(J19:M19)</f>
        <v>7.2489999999999997</v>
      </c>
      <c r="J19" s="20"/>
      <c r="K19" s="19"/>
      <c r="L19" s="20">
        <v>6.9189999999999996</v>
      </c>
      <c r="M19" s="20">
        <v>0.33</v>
      </c>
      <c r="N19" s="90">
        <f t="shared" si="0"/>
        <v>6.5324999999999998</v>
      </c>
      <c r="O19" s="121">
        <f t="shared" si="1"/>
        <v>0</v>
      </c>
      <c r="P19" s="121">
        <f t="shared" si="1"/>
        <v>0</v>
      </c>
      <c r="Q19" s="121">
        <f t="shared" si="4"/>
        <v>6.2379999999999995</v>
      </c>
      <c r="R19" s="122">
        <f t="shared" si="4"/>
        <v>0.29449999999999998</v>
      </c>
      <c r="S19" s="93">
        <f>SUM(T19:W19)</f>
        <v>8.1129999999999995</v>
      </c>
      <c r="T19" s="26"/>
      <c r="U19" s="24"/>
      <c r="V19" s="325">
        <v>7.6669999999999998</v>
      </c>
      <c r="W19" s="328">
        <v>0.44600000000000001</v>
      </c>
      <c r="X19" s="90">
        <f>SUM(Y19:AB19)</f>
        <v>7.1520000000000001</v>
      </c>
      <c r="Y19" s="20"/>
      <c r="Z19" s="19"/>
      <c r="AA19" s="325">
        <v>6.8220000000000001</v>
      </c>
      <c r="AB19" s="327">
        <v>0.33</v>
      </c>
      <c r="AC19" s="90">
        <f t="shared" si="2"/>
        <v>7.6325000000000003</v>
      </c>
      <c r="AD19" s="121">
        <f t="shared" si="3"/>
        <v>0</v>
      </c>
      <c r="AE19" s="121">
        <f t="shared" si="3"/>
        <v>0</v>
      </c>
      <c r="AF19" s="121">
        <f t="shared" si="5"/>
        <v>7.2445000000000004</v>
      </c>
      <c r="AG19" s="122">
        <f t="shared" si="5"/>
        <v>0.38800000000000001</v>
      </c>
    </row>
    <row r="20" spans="1:33" ht="15" thickBot="1">
      <c r="A20" s="81" t="s">
        <v>9</v>
      </c>
      <c r="B20" s="86" t="s">
        <v>48</v>
      </c>
      <c r="C20" s="277" t="s">
        <v>47</v>
      </c>
      <c r="D20" s="101">
        <f>SUM(E20:H20)</f>
        <v>9.218</v>
      </c>
      <c r="E20" s="20"/>
      <c r="F20" s="20"/>
      <c r="G20" s="20">
        <v>1.4690000000000001</v>
      </c>
      <c r="H20" s="20">
        <v>7.7489999999999997</v>
      </c>
      <c r="I20" s="101">
        <f>SUM(J20:M20)</f>
        <v>12.823</v>
      </c>
      <c r="J20" s="20"/>
      <c r="K20" s="20"/>
      <c r="L20" s="20">
        <v>0.90600000000000003</v>
      </c>
      <c r="M20" s="20">
        <v>11.917</v>
      </c>
      <c r="N20" s="90">
        <f t="shared" si="0"/>
        <v>11.0205</v>
      </c>
      <c r="O20" s="121">
        <f t="shared" si="1"/>
        <v>0</v>
      </c>
      <c r="P20" s="121">
        <f t="shared" si="1"/>
        <v>0</v>
      </c>
      <c r="Q20" s="121">
        <f t="shared" si="4"/>
        <v>1.1875</v>
      </c>
      <c r="R20" s="122">
        <f t="shared" si="4"/>
        <v>9.8330000000000002</v>
      </c>
      <c r="S20" s="98">
        <f>SUM(T20:W20)</f>
        <v>14.625999999999999</v>
      </c>
      <c r="T20" s="26"/>
      <c r="U20" s="26"/>
      <c r="V20" s="325">
        <v>1.6830000000000001</v>
      </c>
      <c r="W20" s="327">
        <v>12.943</v>
      </c>
      <c r="X20" s="101">
        <f>SUM(Y20:AB20)</f>
        <v>13.298</v>
      </c>
      <c r="Y20" s="20"/>
      <c r="Z20" s="20"/>
      <c r="AA20" s="325">
        <v>1.2769999999999999</v>
      </c>
      <c r="AB20" s="328">
        <v>12.021000000000001</v>
      </c>
      <c r="AC20" s="90">
        <f t="shared" si="2"/>
        <v>13.962</v>
      </c>
      <c r="AD20" s="121">
        <f t="shared" si="3"/>
        <v>0</v>
      </c>
      <c r="AE20" s="121">
        <f t="shared" si="3"/>
        <v>0</v>
      </c>
      <c r="AF20" s="121">
        <f t="shared" si="5"/>
        <v>1.48</v>
      </c>
      <c r="AG20" s="122">
        <f t="shared" si="5"/>
        <v>12.481999999999999</v>
      </c>
    </row>
    <row r="21" spans="1:33" ht="15" thickBot="1">
      <c r="A21" s="81" t="s">
        <v>41</v>
      </c>
      <c r="B21" s="85" t="s">
        <v>49</v>
      </c>
      <c r="C21" s="277" t="s">
        <v>43</v>
      </c>
      <c r="D21" s="101">
        <f t="shared" ref="D21:M21" si="6">IF(D8=0,0,D20/D8*100)</f>
        <v>10.719601823425434</v>
      </c>
      <c r="E21" s="17">
        <f t="shared" si="6"/>
        <v>0</v>
      </c>
      <c r="F21" s="17">
        <f t="shared" si="6"/>
        <v>0</v>
      </c>
      <c r="G21" s="17">
        <f t="shared" si="6"/>
        <v>1.7151396980700298</v>
      </c>
      <c r="H21" s="109">
        <f t="shared" si="6"/>
        <v>12.735849056603774</v>
      </c>
      <c r="I21" s="101">
        <f t="shared" si="6"/>
        <v>12.377054718492708</v>
      </c>
      <c r="J21" s="17">
        <f t="shared" si="6"/>
        <v>0</v>
      </c>
      <c r="K21" s="17">
        <f t="shared" si="6"/>
        <v>0</v>
      </c>
      <c r="L21" s="17">
        <f t="shared" si="6"/>
        <v>0.87829846637066911</v>
      </c>
      <c r="M21" s="118">
        <f t="shared" si="6"/>
        <v>16.421386247760783</v>
      </c>
      <c r="N21" s="90">
        <f>IF(N8=0,0,N20/N8*100)</f>
        <v>11.625306574540469</v>
      </c>
      <c r="O21" s="17">
        <f>IF(O8=0,0,O20/O8*100)</f>
        <v>0</v>
      </c>
      <c r="P21" s="17">
        <f>IF(P8=0,0,P20/P8*100)</f>
        <v>0</v>
      </c>
      <c r="Q21" s="17">
        <f>IF(Q8=0,0,Q20/Q8*100)</f>
        <v>1.2579249270403543</v>
      </c>
      <c r="R21" s="118">
        <f>IF(R8=0,0,R20/R8*100)</f>
        <v>14.740581947921511</v>
      </c>
      <c r="S21" s="98">
        <f t="shared" ref="S21:AB21" si="7">IF(S8=0,0,S20/S8*100)</f>
        <v>12.144310208826337</v>
      </c>
      <c r="T21" s="22">
        <f t="shared" si="7"/>
        <v>0</v>
      </c>
      <c r="U21" s="22">
        <f t="shared" si="7"/>
        <v>0</v>
      </c>
      <c r="V21" s="14">
        <f t="shared" si="7"/>
        <v>1.4039624608967676</v>
      </c>
      <c r="W21" s="52">
        <f t="shared" si="7"/>
        <v>15.117148263215677</v>
      </c>
      <c r="X21" s="101">
        <f t="shared" si="7"/>
        <v>12.697533634427902</v>
      </c>
      <c r="Y21" s="17">
        <f t="shared" si="7"/>
        <v>0</v>
      </c>
      <c r="Z21" s="17">
        <f t="shared" si="7"/>
        <v>0</v>
      </c>
      <c r="AA21" s="14">
        <f t="shared" si="7"/>
        <v>1.2245641625592143</v>
      </c>
      <c r="AB21" s="33">
        <f t="shared" si="7"/>
        <v>16.336431833007175</v>
      </c>
      <c r="AC21" s="90">
        <f>IF(AC8=0,0,AC20/AC8*100)</f>
        <v>12.401627258353912</v>
      </c>
      <c r="AD21" s="17">
        <f>IF(AD8=0,0,AD20/AD8*100)</f>
        <v>0</v>
      </c>
      <c r="AE21" s="17">
        <f>IF(AE8=0,0,AE20/AE8*100)</f>
        <v>0</v>
      </c>
      <c r="AF21" s="17">
        <f>IF(AF8=0,0,AF20/AF8*100)</f>
        <v>1.3205030402798037</v>
      </c>
      <c r="AG21" s="118">
        <f>IF(AG8=0,0,AG20/AG8*100)</f>
        <v>15.680707528799889</v>
      </c>
    </row>
    <row r="22" spans="1:33" ht="23.4" thickBot="1">
      <c r="A22" s="81" t="s">
        <v>10</v>
      </c>
      <c r="B22" s="88" t="s">
        <v>50</v>
      </c>
      <c r="C22" s="277" t="s">
        <v>47</v>
      </c>
      <c r="D22" s="101">
        <f>SUM(E22:H22)</f>
        <v>0</v>
      </c>
      <c r="E22" s="21"/>
      <c r="F22" s="21"/>
      <c r="G22" s="21"/>
      <c r="H22" s="114"/>
      <c r="I22" s="101">
        <f>SUM(J22:M22)</f>
        <v>0</v>
      </c>
      <c r="J22" s="21"/>
      <c r="K22" s="21"/>
      <c r="L22" s="21"/>
      <c r="M22" s="125"/>
      <c r="N22" s="90">
        <f>SUM(O22:R22)</f>
        <v>0</v>
      </c>
      <c r="O22" s="121">
        <f>E22+J22</f>
        <v>0</v>
      </c>
      <c r="P22" s="121">
        <f>F22+K22</f>
        <v>0</v>
      </c>
      <c r="Q22" s="121">
        <f>G22+L22</f>
        <v>0</v>
      </c>
      <c r="R22" s="122">
        <f>H22+M22</f>
        <v>0</v>
      </c>
      <c r="S22" s="98">
        <f>SUM(T22:W22)</f>
        <v>0</v>
      </c>
      <c r="T22" s="27"/>
      <c r="U22" s="27"/>
      <c r="V22" s="15"/>
      <c r="W22" s="53"/>
      <c r="X22" s="101">
        <f>SUM(Y22:AB22)</f>
        <v>0</v>
      </c>
      <c r="Y22" s="21"/>
      <c r="Z22" s="21"/>
      <c r="AA22" s="15"/>
      <c r="AB22" s="56"/>
      <c r="AC22" s="90">
        <f>SUM(AD22:AG22)</f>
        <v>0</v>
      </c>
      <c r="AD22" s="121">
        <f>T22+Y22</f>
        <v>0</v>
      </c>
      <c r="AE22" s="121">
        <f>U22+Z22</f>
        <v>0</v>
      </c>
      <c r="AF22" s="121">
        <f>V22+AA22</f>
        <v>0</v>
      </c>
      <c r="AG22" s="122">
        <f>W22+AB22</f>
        <v>0</v>
      </c>
    </row>
    <row r="23" spans="1:33" ht="23.4" thickBot="1">
      <c r="A23" s="103" t="s">
        <v>11</v>
      </c>
      <c r="B23" s="104" t="s">
        <v>51</v>
      </c>
      <c r="C23" s="107" t="s">
        <v>47</v>
      </c>
      <c r="D23" s="115">
        <f>SUM(E23:H23)</f>
        <v>76.774000000000015</v>
      </c>
      <c r="E23" s="116">
        <f>E8-F12-E22-G12-E20</f>
        <v>0</v>
      </c>
      <c r="F23" s="116">
        <f>F8-G13-H13-F20-F22</f>
        <v>0</v>
      </c>
      <c r="G23" s="116">
        <f>G8-H14-G20-G22</f>
        <v>23.679000000000016</v>
      </c>
      <c r="H23" s="117">
        <f>H8-H20-H22</f>
        <v>53.094999999999999</v>
      </c>
      <c r="I23" s="115">
        <f>SUM(J23:M23)</f>
        <v>90.78</v>
      </c>
      <c r="J23" s="116">
        <f>J8-K12-J22-L12-J20</f>
        <v>0</v>
      </c>
      <c r="K23" s="116">
        <f>K8-L13-M13-K20-K22</f>
        <v>0</v>
      </c>
      <c r="L23" s="116">
        <f>L8-M14-L20-L22</f>
        <v>30.127000000000002</v>
      </c>
      <c r="M23" s="126">
        <f>M8-M20-M22</f>
        <v>60.652999999999992</v>
      </c>
      <c r="N23" s="127">
        <f>SUM(O23:R23)</f>
        <v>83.777000000000001</v>
      </c>
      <c r="O23" s="116">
        <f>O8-P12-O22-Q12-O20</f>
        <v>0</v>
      </c>
      <c r="P23" s="116">
        <f>P8-Q13-R13-P20-P22</f>
        <v>0</v>
      </c>
      <c r="Q23" s="116">
        <f>Q8-R14-Q20-Q22</f>
        <v>26.903000000000006</v>
      </c>
      <c r="R23" s="126">
        <f>R8-R20-R22</f>
        <v>56.873999999999995</v>
      </c>
      <c r="S23" s="37">
        <f>SUM(T23:W23)</f>
        <v>105.809</v>
      </c>
      <c r="T23" s="353">
        <f>T8-U12-T22-V12-T20</f>
        <v>0</v>
      </c>
      <c r="U23" s="353">
        <f>U8-V13-W13-U20-U22</f>
        <v>0</v>
      </c>
      <c r="V23" s="354">
        <f>V8-W14-V20-V22</f>
        <v>33.133999999999993</v>
      </c>
      <c r="W23" s="355">
        <f>W8-W20-W22</f>
        <v>72.675000000000011</v>
      </c>
      <c r="X23" s="37">
        <f>SUM(Y23:AB23)</f>
        <v>91.431000000000012</v>
      </c>
      <c r="Y23" s="353">
        <f>Y8-Z12-Y22-AA12-Y20</f>
        <v>0</v>
      </c>
      <c r="Z23" s="353">
        <f>Z8-AA13-AB13-Z20-Z22</f>
        <v>0</v>
      </c>
      <c r="AA23" s="354">
        <f>AA8-AB14-AA20-AA22</f>
        <v>29.868000000000009</v>
      </c>
      <c r="AB23" s="355">
        <f>AB8-AB20-AB22</f>
        <v>61.563000000000002</v>
      </c>
      <c r="AC23" s="127">
        <f>SUM(AD23:AG23)</f>
        <v>98.62</v>
      </c>
      <c r="AD23" s="116">
        <f>AD8-AE12-AD22-AF12-AD20</f>
        <v>0</v>
      </c>
      <c r="AE23" s="116">
        <f>AE8-AF13-AG13-AE20-AE22</f>
        <v>0</v>
      </c>
      <c r="AF23" s="116">
        <f>AF8-AG14-AF20-AF22</f>
        <v>31.501000000000008</v>
      </c>
      <c r="AG23" s="126">
        <f>AG8-AG20-AG22</f>
        <v>67.119</v>
      </c>
    </row>
    <row r="24" spans="1:33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8">
      <c r="A25" s="2"/>
      <c r="B25" s="416" t="s">
        <v>225</v>
      </c>
      <c r="C25" s="417"/>
      <c r="D25" s="418"/>
      <c r="E25" s="419"/>
      <c r="F25" s="420"/>
      <c r="G25" s="421"/>
      <c r="H25" s="416" t="s">
        <v>235</v>
      </c>
      <c r="I25" s="422"/>
      <c r="J25" s="3"/>
      <c r="K25" s="3"/>
      <c r="L25" s="351"/>
      <c r="M25" s="351"/>
      <c r="N25" s="3"/>
      <c r="O25" s="3"/>
      <c r="P25" s="3"/>
      <c r="Q25" s="3"/>
      <c r="R25" s="3"/>
      <c r="S25" s="2"/>
      <c r="T25" s="2"/>
      <c r="U25" s="420"/>
      <c r="V25" s="421"/>
      <c r="W25" s="416" t="s">
        <v>235</v>
      </c>
      <c r="X25" s="42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>
      <c r="A27" s="2"/>
      <c r="B27" s="3" t="s">
        <v>237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>
      <c r="B28" s="3" t="s">
        <v>238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3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3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3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3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</sheetData>
  <mergeCells count="11">
    <mergeCell ref="AC5:AG5"/>
    <mergeCell ref="AE2:AG2"/>
    <mergeCell ref="A3:C3"/>
    <mergeCell ref="A5:A6"/>
    <mergeCell ref="B5:B6"/>
    <mergeCell ref="C5:C6"/>
    <mergeCell ref="D5:H5"/>
    <mergeCell ref="I5:M5"/>
    <mergeCell ref="N5:R5"/>
    <mergeCell ref="S5:W5"/>
    <mergeCell ref="X5:AB5"/>
  </mergeCells>
  <pageMargins left="0" right="0" top="0.74803149606299213" bottom="0.74803149606299213" header="0.31496062992125984" footer="0.31496062992125984"/>
  <pageSetup paperSize="9" scale="65" fitToWidth="2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83"/>
  <sheetViews>
    <sheetView view="pageBreakPreview" topLeftCell="A10" zoomScale="60" zoomScaleNormal="64" workbookViewId="0">
      <selection activeCell="H19" sqref="H19"/>
    </sheetView>
  </sheetViews>
  <sheetFormatPr defaultRowHeight="13.8"/>
  <cols>
    <col min="1" max="1" width="12.109375" style="129" customWidth="1"/>
    <col min="2" max="2" width="79.5546875" style="129" customWidth="1"/>
    <col min="3" max="3" width="25.109375" style="224" customWidth="1"/>
    <col min="4" max="4" width="19.109375" style="295" customWidth="1"/>
    <col min="5" max="5" width="19.5546875" style="224" customWidth="1"/>
    <col min="6" max="6" width="25.109375" style="224" customWidth="1"/>
    <col min="7" max="7" width="19.33203125" style="224" customWidth="1"/>
    <col min="8" max="8" width="19.109375" style="224" customWidth="1"/>
    <col min="9" max="9" width="25.109375" style="224" customWidth="1"/>
    <col min="10" max="10" width="19.5546875" style="224" customWidth="1"/>
    <col min="11" max="11" width="20" style="296" customWidth="1"/>
    <col min="12" max="12" width="15.5546875" style="129" customWidth="1"/>
    <col min="13" max="13" width="16.44140625" style="129" hidden="1" customWidth="1"/>
    <col min="14" max="14" width="17.33203125" style="245" hidden="1" customWidth="1"/>
    <col min="15" max="15" width="27.44140625" style="131" hidden="1" customWidth="1"/>
    <col min="16" max="16" width="17.33203125" style="245" hidden="1" customWidth="1"/>
    <col min="17" max="17" width="18" style="129" hidden="1" customWidth="1"/>
    <col min="18" max="18" width="9.109375" style="129" hidden="1" customWidth="1"/>
    <col min="19" max="19" width="25.5546875" style="129" hidden="1" customWidth="1"/>
    <col min="20" max="20" width="8.88671875" style="129" hidden="1" customWidth="1"/>
    <col min="21" max="21" width="18.109375" style="129" hidden="1" customWidth="1"/>
    <col min="22" max="22" width="21.109375" style="129" hidden="1" customWidth="1"/>
    <col min="23" max="23" width="19.33203125" style="129" hidden="1" customWidth="1"/>
    <col min="24" max="24" width="20.44140625" style="129" hidden="1" customWidth="1"/>
    <col min="25" max="25" width="9.44140625" style="129" customWidth="1"/>
    <col min="26" max="26" width="12.88671875" style="129" customWidth="1"/>
    <col min="27" max="27" width="11.88671875" style="129" customWidth="1"/>
    <col min="28" max="33" width="8.88671875" style="129" customWidth="1"/>
    <col min="34" max="34" width="12.109375" style="129" customWidth="1"/>
    <col min="35" max="35" width="79.5546875" style="129" customWidth="1"/>
    <col min="36" max="36" width="22.5546875" style="129" customWidth="1"/>
    <col min="37" max="37" width="16.6640625" style="129" customWidth="1"/>
    <col min="38" max="38" width="4.6640625" style="129" customWidth="1"/>
    <col min="39" max="39" width="22.44140625" style="129" customWidth="1"/>
    <col min="40" max="40" width="16" style="129" customWidth="1"/>
    <col min="41" max="41" width="13.33203125" style="129" customWidth="1"/>
    <col min="42" max="42" width="23.88671875" style="129" customWidth="1"/>
    <col min="43" max="43" width="17" style="129" customWidth="1"/>
    <col min="44" max="44" width="15.109375" style="129" customWidth="1"/>
    <col min="45" max="49" width="0" style="129" hidden="1" customWidth="1"/>
    <col min="50" max="52" width="32.6640625" style="129" customWidth="1"/>
    <col min="53" max="53" width="27.44140625" style="129" customWidth="1"/>
    <col min="54" max="54" width="23.88671875" style="129" customWidth="1"/>
    <col min="55" max="55" width="15.88671875" style="129" customWidth="1"/>
    <col min="56" max="56" width="10.88671875" style="129" customWidth="1"/>
    <col min="57" max="57" width="23.88671875" style="129" customWidth="1"/>
    <col min="58" max="289" width="9.109375" style="129"/>
    <col min="290" max="290" width="12.109375" style="129" customWidth="1"/>
    <col min="291" max="291" width="79.5546875" style="129" customWidth="1"/>
    <col min="292" max="292" width="22.5546875" style="129" customWidth="1"/>
    <col min="293" max="293" width="16.6640625" style="129" customWidth="1"/>
    <col min="294" max="294" width="13.88671875" style="129" customWidth="1"/>
    <col min="295" max="295" width="22.44140625" style="129" customWidth="1"/>
    <col min="296" max="296" width="16" style="129" customWidth="1"/>
    <col min="297" max="297" width="13.33203125" style="129" customWidth="1"/>
    <col min="298" max="298" width="23.88671875" style="129" customWidth="1"/>
    <col min="299" max="299" width="17" style="129" customWidth="1"/>
    <col min="300" max="300" width="15.109375" style="129" customWidth="1"/>
    <col min="301" max="305" width="0" style="129" hidden="1" customWidth="1"/>
    <col min="306" max="308" width="32.6640625" style="129" customWidth="1"/>
    <col min="309" max="309" width="27.44140625" style="129" customWidth="1"/>
    <col min="310" max="310" width="23.88671875" style="129" customWidth="1"/>
    <col min="311" max="311" width="15.88671875" style="129" customWidth="1"/>
    <col min="312" max="312" width="10.88671875" style="129" customWidth="1"/>
    <col min="313" max="313" width="23.88671875" style="129" customWidth="1"/>
    <col min="314" max="545" width="9.109375" style="129"/>
    <col min="546" max="546" width="12.109375" style="129" customWidth="1"/>
    <col min="547" max="547" width="79.5546875" style="129" customWidth="1"/>
    <col min="548" max="548" width="22.5546875" style="129" customWidth="1"/>
    <col min="549" max="549" width="16.6640625" style="129" customWidth="1"/>
    <col min="550" max="550" width="13.88671875" style="129" customWidth="1"/>
    <col min="551" max="551" width="22.44140625" style="129" customWidth="1"/>
    <col min="552" max="552" width="16" style="129" customWidth="1"/>
    <col min="553" max="553" width="13.33203125" style="129" customWidth="1"/>
    <col min="554" max="554" width="23.88671875" style="129" customWidth="1"/>
    <col min="555" max="555" width="17" style="129" customWidth="1"/>
    <col min="556" max="556" width="15.109375" style="129" customWidth="1"/>
    <col min="557" max="561" width="0" style="129" hidden="1" customWidth="1"/>
    <col min="562" max="564" width="32.6640625" style="129" customWidth="1"/>
    <col min="565" max="565" width="27.44140625" style="129" customWidth="1"/>
    <col min="566" max="566" width="23.88671875" style="129" customWidth="1"/>
    <col min="567" max="567" width="15.88671875" style="129" customWidth="1"/>
    <col min="568" max="568" width="10.88671875" style="129" customWidth="1"/>
    <col min="569" max="569" width="23.88671875" style="129" customWidth="1"/>
    <col min="570" max="801" width="9.109375" style="129"/>
    <col min="802" max="802" width="12.109375" style="129" customWidth="1"/>
    <col min="803" max="803" width="79.5546875" style="129" customWidth="1"/>
    <col min="804" max="804" width="22.5546875" style="129" customWidth="1"/>
    <col min="805" max="805" width="16.6640625" style="129" customWidth="1"/>
    <col min="806" max="806" width="13.88671875" style="129" customWidth="1"/>
    <col min="807" max="807" width="22.44140625" style="129" customWidth="1"/>
    <col min="808" max="808" width="16" style="129" customWidth="1"/>
    <col min="809" max="809" width="13.33203125" style="129" customWidth="1"/>
    <col min="810" max="810" width="23.88671875" style="129" customWidth="1"/>
    <col min="811" max="811" width="17" style="129" customWidth="1"/>
    <col min="812" max="812" width="15.109375" style="129" customWidth="1"/>
    <col min="813" max="817" width="0" style="129" hidden="1" customWidth="1"/>
    <col min="818" max="820" width="32.6640625" style="129" customWidth="1"/>
    <col min="821" max="821" width="27.44140625" style="129" customWidth="1"/>
    <col min="822" max="822" width="23.88671875" style="129" customWidth="1"/>
    <col min="823" max="823" width="15.88671875" style="129" customWidth="1"/>
    <col min="824" max="824" width="10.88671875" style="129" customWidth="1"/>
    <col min="825" max="825" width="23.88671875" style="129" customWidth="1"/>
    <col min="826" max="1057" width="9.109375" style="129"/>
    <col min="1058" max="1058" width="12.109375" style="129" customWidth="1"/>
    <col min="1059" max="1059" width="79.5546875" style="129" customWidth="1"/>
    <col min="1060" max="1060" width="22.5546875" style="129" customWidth="1"/>
    <col min="1061" max="1061" width="16.6640625" style="129" customWidth="1"/>
    <col min="1062" max="1062" width="13.88671875" style="129" customWidth="1"/>
    <col min="1063" max="1063" width="22.44140625" style="129" customWidth="1"/>
    <col min="1064" max="1064" width="16" style="129" customWidth="1"/>
    <col min="1065" max="1065" width="13.33203125" style="129" customWidth="1"/>
    <col min="1066" max="1066" width="23.88671875" style="129" customWidth="1"/>
    <col min="1067" max="1067" width="17" style="129" customWidth="1"/>
    <col min="1068" max="1068" width="15.109375" style="129" customWidth="1"/>
    <col min="1069" max="1073" width="0" style="129" hidden="1" customWidth="1"/>
    <col min="1074" max="1076" width="32.6640625" style="129" customWidth="1"/>
    <col min="1077" max="1077" width="27.44140625" style="129" customWidth="1"/>
    <col min="1078" max="1078" width="23.88671875" style="129" customWidth="1"/>
    <col min="1079" max="1079" width="15.88671875" style="129" customWidth="1"/>
    <col min="1080" max="1080" width="10.88671875" style="129" customWidth="1"/>
    <col min="1081" max="1081" width="23.88671875" style="129" customWidth="1"/>
    <col min="1082" max="1313" width="9.109375" style="129"/>
    <col min="1314" max="1314" width="12.109375" style="129" customWidth="1"/>
    <col min="1315" max="1315" width="79.5546875" style="129" customWidth="1"/>
    <col min="1316" max="1316" width="22.5546875" style="129" customWidth="1"/>
    <col min="1317" max="1317" width="16.6640625" style="129" customWidth="1"/>
    <col min="1318" max="1318" width="13.88671875" style="129" customWidth="1"/>
    <col min="1319" max="1319" width="22.44140625" style="129" customWidth="1"/>
    <col min="1320" max="1320" width="16" style="129" customWidth="1"/>
    <col min="1321" max="1321" width="13.33203125" style="129" customWidth="1"/>
    <col min="1322" max="1322" width="23.88671875" style="129" customWidth="1"/>
    <col min="1323" max="1323" width="17" style="129" customWidth="1"/>
    <col min="1324" max="1324" width="15.109375" style="129" customWidth="1"/>
    <col min="1325" max="1329" width="0" style="129" hidden="1" customWidth="1"/>
    <col min="1330" max="1332" width="32.6640625" style="129" customWidth="1"/>
    <col min="1333" max="1333" width="27.44140625" style="129" customWidth="1"/>
    <col min="1334" max="1334" width="23.88671875" style="129" customWidth="1"/>
    <col min="1335" max="1335" width="15.88671875" style="129" customWidth="1"/>
    <col min="1336" max="1336" width="10.88671875" style="129" customWidth="1"/>
    <col min="1337" max="1337" width="23.88671875" style="129" customWidth="1"/>
    <col min="1338" max="1569" width="9.109375" style="129"/>
    <col min="1570" max="1570" width="12.109375" style="129" customWidth="1"/>
    <col min="1571" max="1571" width="79.5546875" style="129" customWidth="1"/>
    <col min="1572" max="1572" width="22.5546875" style="129" customWidth="1"/>
    <col min="1573" max="1573" width="16.6640625" style="129" customWidth="1"/>
    <col min="1574" max="1574" width="13.88671875" style="129" customWidth="1"/>
    <col min="1575" max="1575" width="22.44140625" style="129" customWidth="1"/>
    <col min="1576" max="1576" width="16" style="129" customWidth="1"/>
    <col min="1577" max="1577" width="13.33203125" style="129" customWidth="1"/>
    <col min="1578" max="1578" width="23.88671875" style="129" customWidth="1"/>
    <col min="1579" max="1579" width="17" style="129" customWidth="1"/>
    <col min="1580" max="1580" width="15.109375" style="129" customWidth="1"/>
    <col min="1581" max="1585" width="0" style="129" hidden="1" customWidth="1"/>
    <col min="1586" max="1588" width="32.6640625" style="129" customWidth="1"/>
    <col min="1589" max="1589" width="27.44140625" style="129" customWidth="1"/>
    <col min="1590" max="1590" width="23.88671875" style="129" customWidth="1"/>
    <col min="1591" max="1591" width="15.88671875" style="129" customWidth="1"/>
    <col min="1592" max="1592" width="10.88671875" style="129" customWidth="1"/>
    <col min="1593" max="1593" width="23.88671875" style="129" customWidth="1"/>
    <col min="1594" max="1825" width="9.109375" style="129"/>
    <col min="1826" max="1826" width="12.109375" style="129" customWidth="1"/>
    <col min="1827" max="1827" width="79.5546875" style="129" customWidth="1"/>
    <col min="1828" max="1828" width="22.5546875" style="129" customWidth="1"/>
    <col min="1829" max="1829" width="16.6640625" style="129" customWidth="1"/>
    <col min="1830" max="1830" width="13.88671875" style="129" customWidth="1"/>
    <col min="1831" max="1831" width="22.44140625" style="129" customWidth="1"/>
    <col min="1832" max="1832" width="16" style="129" customWidth="1"/>
    <col min="1833" max="1833" width="13.33203125" style="129" customWidth="1"/>
    <col min="1834" max="1834" width="23.88671875" style="129" customWidth="1"/>
    <col min="1835" max="1835" width="17" style="129" customWidth="1"/>
    <col min="1836" max="1836" width="15.109375" style="129" customWidth="1"/>
    <col min="1837" max="1841" width="0" style="129" hidden="1" customWidth="1"/>
    <col min="1842" max="1844" width="32.6640625" style="129" customWidth="1"/>
    <col min="1845" max="1845" width="27.44140625" style="129" customWidth="1"/>
    <col min="1846" max="1846" width="23.88671875" style="129" customWidth="1"/>
    <col min="1847" max="1847" width="15.88671875" style="129" customWidth="1"/>
    <col min="1848" max="1848" width="10.88671875" style="129" customWidth="1"/>
    <col min="1849" max="1849" width="23.88671875" style="129" customWidth="1"/>
    <col min="1850" max="2081" width="9.109375" style="129"/>
    <col min="2082" max="2082" width="12.109375" style="129" customWidth="1"/>
    <col min="2083" max="2083" width="79.5546875" style="129" customWidth="1"/>
    <col min="2084" max="2084" width="22.5546875" style="129" customWidth="1"/>
    <col min="2085" max="2085" width="16.6640625" style="129" customWidth="1"/>
    <col min="2086" max="2086" width="13.88671875" style="129" customWidth="1"/>
    <col min="2087" max="2087" width="22.44140625" style="129" customWidth="1"/>
    <col min="2088" max="2088" width="16" style="129" customWidth="1"/>
    <col min="2089" max="2089" width="13.33203125" style="129" customWidth="1"/>
    <col min="2090" max="2090" width="23.88671875" style="129" customWidth="1"/>
    <col min="2091" max="2091" width="17" style="129" customWidth="1"/>
    <col min="2092" max="2092" width="15.109375" style="129" customWidth="1"/>
    <col min="2093" max="2097" width="0" style="129" hidden="1" customWidth="1"/>
    <col min="2098" max="2100" width="32.6640625" style="129" customWidth="1"/>
    <col min="2101" max="2101" width="27.44140625" style="129" customWidth="1"/>
    <col min="2102" max="2102" width="23.88671875" style="129" customWidth="1"/>
    <col min="2103" max="2103" width="15.88671875" style="129" customWidth="1"/>
    <col min="2104" max="2104" width="10.88671875" style="129" customWidth="1"/>
    <col min="2105" max="2105" width="23.88671875" style="129" customWidth="1"/>
    <col min="2106" max="2337" width="9.109375" style="129"/>
    <col min="2338" max="2338" width="12.109375" style="129" customWidth="1"/>
    <col min="2339" max="2339" width="79.5546875" style="129" customWidth="1"/>
    <col min="2340" max="2340" width="22.5546875" style="129" customWidth="1"/>
    <col min="2341" max="2341" width="16.6640625" style="129" customWidth="1"/>
    <col min="2342" max="2342" width="13.88671875" style="129" customWidth="1"/>
    <col min="2343" max="2343" width="22.44140625" style="129" customWidth="1"/>
    <col min="2344" max="2344" width="16" style="129" customWidth="1"/>
    <col min="2345" max="2345" width="13.33203125" style="129" customWidth="1"/>
    <col min="2346" max="2346" width="23.88671875" style="129" customWidth="1"/>
    <col min="2347" max="2347" width="17" style="129" customWidth="1"/>
    <col min="2348" max="2348" width="15.109375" style="129" customWidth="1"/>
    <col min="2349" max="2353" width="0" style="129" hidden="1" customWidth="1"/>
    <col min="2354" max="2356" width="32.6640625" style="129" customWidth="1"/>
    <col min="2357" max="2357" width="27.44140625" style="129" customWidth="1"/>
    <col min="2358" max="2358" width="23.88671875" style="129" customWidth="1"/>
    <col min="2359" max="2359" width="15.88671875" style="129" customWidth="1"/>
    <col min="2360" max="2360" width="10.88671875" style="129" customWidth="1"/>
    <col min="2361" max="2361" width="23.88671875" style="129" customWidth="1"/>
    <col min="2362" max="2593" width="9.109375" style="129"/>
    <col min="2594" max="2594" width="12.109375" style="129" customWidth="1"/>
    <col min="2595" max="2595" width="79.5546875" style="129" customWidth="1"/>
    <col min="2596" max="2596" width="22.5546875" style="129" customWidth="1"/>
    <col min="2597" max="2597" width="16.6640625" style="129" customWidth="1"/>
    <col min="2598" max="2598" width="13.88671875" style="129" customWidth="1"/>
    <col min="2599" max="2599" width="22.44140625" style="129" customWidth="1"/>
    <col min="2600" max="2600" width="16" style="129" customWidth="1"/>
    <col min="2601" max="2601" width="13.33203125" style="129" customWidth="1"/>
    <col min="2602" max="2602" width="23.88671875" style="129" customWidth="1"/>
    <col min="2603" max="2603" width="17" style="129" customWidth="1"/>
    <col min="2604" max="2604" width="15.109375" style="129" customWidth="1"/>
    <col min="2605" max="2609" width="0" style="129" hidden="1" customWidth="1"/>
    <col min="2610" max="2612" width="32.6640625" style="129" customWidth="1"/>
    <col min="2613" max="2613" width="27.44140625" style="129" customWidth="1"/>
    <col min="2614" max="2614" width="23.88671875" style="129" customWidth="1"/>
    <col min="2615" max="2615" width="15.88671875" style="129" customWidth="1"/>
    <col min="2616" max="2616" width="10.88671875" style="129" customWidth="1"/>
    <col min="2617" max="2617" width="23.88671875" style="129" customWidth="1"/>
    <col min="2618" max="2849" width="9.109375" style="129"/>
    <col min="2850" max="2850" width="12.109375" style="129" customWidth="1"/>
    <col min="2851" max="2851" width="79.5546875" style="129" customWidth="1"/>
    <col min="2852" max="2852" width="22.5546875" style="129" customWidth="1"/>
    <col min="2853" max="2853" width="16.6640625" style="129" customWidth="1"/>
    <col min="2854" max="2854" width="13.88671875" style="129" customWidth="1"/>
    <col min="2855" max="2855" width="22.44140625" style="129" customWidth="1"/>
    <col min="2856" max="2856" width="16" style="129" customWidth="1"/>
    <col min="2857" max="2857" width="13.33203125" style="129" customWidth="1"/>
    <col min="2858" max="2858" width="23.88671875" style="129" customWidth="1"/>
    <col min="2859" max="2859" width="17" style="129" customWidth="1"/>
    <col min="2860" max="2860" width="15.109375" style="129" customWidth="1"/>
    <col min="2861" max="2865" width="0" style="129" hidden="1" customWidth="1"/>
    <col min="2866" max="2868" width="32.6640625" style="129" customWidth="1"/>
    <col min="2869" max="2869" width="27.44140625" style="129" customWidth="1"/>
    <col min="2870" max="2870" width="23.88671875" style="129" customWidth="1"/>
    <col min="2871" max="2871" width="15.88671875" style="129" customWidth="1"/>
    <col min="2872" max="2872" width="10.88671875" style="129" customWidth="1"/>
    <col min="2873" max="2873" width="23.88671875" style="129" customWidth="1"/>
    <col min="2874" max="3105" width="9.109375" style="129"/>
    <col min="3106" max="3106" width="12.109375" style="129" customWidth="1"/>
    <col min="3107" max="3107" width="79.5546875" style="129" customWidth="1"/>
    <col min="3108" max="3108" width="22.5546875" style="129" customWidth="1"/>
    <col min="3109" max="3109" width="16.6640625" style="129" customWidth="1"/>
    <col min="3110" max="3110" width="13.88671875" style="129" customWidth="1"/>
    <col min="3111" max="3111" width="22.44140625" style="129" customWidth="1"/>
    <col min="3112" max="3112" width="16" style="129" customWidth="1"/>
    <col min="3113" max="3113" width="13.33203125" style="129" customWidth="1"/>
    <col min="3114" max="3114" width="23.88671875" style="129" customWidth="1"/>
    <col min="3115" max="3115" width="17" style="129" customWidth="1"/>
    <col min="3116" max="3116" width="15.109375" style="129" customWidth="1"/>
    <col min="3117" max="3121" width="0" style="129" hidden="1" customWidth="1"/>
    <col min="3122" max="3124" width="32.6640625" style="129" customWidth="1"/>
    <col min="3125" max="3125" width="27.44140625" style="129" customWidth="1"/>
    <col min="3126" max="3126" width="23.88671875" style="129" customWidth="1"/>
    <col min="3127" max="3127" width="15.88671875" style="129" customWidth="1"/>
    <col min="3128" max="3128" width="10.88671875" style="129" customWidth="1"/>
    <col min="3129" max="3129" width="23.88671875" style="129" customWidth="1"/>
    <col min="3130" max="3361" width="9.109375" style="129"/>
    <col min="3362" max="3362" width="12.109375" style="129" customWidth="1"/>
    <col min="3363" max="3363" width="79.5546875" style="129" customWidth="1"/>
    <col min="3364" max="3364" width="22.5546875" style="129" customWidth="1"/>
    <col min="3365" max="3365" width="16.6640625" style="129" customWidth="1"/>
    <col min="3366" max="3366" width="13.88671875" style="129" customWidth="1"/>
    <col min="3367" max="3367" width="22.44140625" style="129" customWidth="1"/>
    <col min="3368" max="3368" width="16" style="129" customWidth="1"/>
    <col min="3369" max="3369" width="13.33203125" style="129" customWidth="1"/>
    <col min="3370" max="3370" width="23.88671875" style="129" customWidth="1"/>
    <col min="3371" max="3371" width="17" style="129" customWidth="1"/>
    <col min="3372" max="3372" width="15.109375" style="129" customWidth="1"/>
    <col min="3373" max="3377" width="0" style="129" hidden="1" customWidth="1"/>
    <col min="3378" max="3380" width="32.6640625" style="129" customWidth="1"/>
    <col min="3381" max="3381" width="27.44140625" style="129" customWidth="1"/>
    <col min="3382" max="3382" width="23.88671875" style="129" customWidth="1"/>
    <col min="3383" max="3383" width="15.88671875" style="129" customWidth="1"/>
    <col min="3384" max="3384" width="10.88671875" style="129" customWidth="1"/>
    <col min="3385" max="3385" width="23.88671875" style="129" customWidth="1"/>
    <col min="3386" max="3617" width="9.109375" style="129"/>
    <col min="3618" max="3618" width="12.109375" style="129" customWidth="1"/>
    <col min="3619" max="3619" width="79.5546875" style="129" customWidth="1"/>
    <col min="3620" max="3620" width="22.5546875" style="129" customWidth="1"/>
    <col min="3621" max="3621" width="16.6640625" style="129" customWidth="1"/>
    <col min="3622" max="3622" width="13.88671875" style="129" customWidth="1"/>
    <col min="3623" max="3623" width="22.44140625" style="129" customWidth="1"/>
    <col min="3624" max="3624" width="16" style="129" customWidth="1"/>
    <col min="3625" max="3625" width="13.33203125" style="129" customWidth="1"/>
    <col min="3626" max="3626" width="23.88671875" style="129" customWidth="1"/>
    <col min="3627" max="3627" width="17" style="129" customWidth="1"/>
    <col min="3628" max="3628" width="15.109375" style="129" customWidth="1"/>
    <col min="3629" max="3633" width="0" style="129" hidden="1" customWidth="1"/>
    <col min="3634" max="3636" width="32.6640625" style="129" customWidth="1"/>
    <col min="3637" max="3637" width="27.44140625" style="129" customWidth="1"/>
    <col min="3638" max="3638" width="23.88671875" style="129" customWidth="1"/>
    <col min="3639" max="3639" width="15.88671875" style="129" customWidth="1"/>
    <col min="3640" max="3640" width="10.88671875" style="129" customWidth="1"/>
    <col min="3641" max="3641" width="23.88671875" style="129" customWidth="1"/>
    <col min="3642" max="3873" width="9.109375" style="129"/>
    <col min="3874" max="3874" width="12.109375" style="129" customWidth="1"/>
    <col min="3875" max="3875" width="79.5546875" style="129" customWidth="1"/>
    <col min="3876" max="3876" width="22.5546875" style="129" customWidth="1"/>
    <col min="3877" max="3877" width="16.6640625" style="129" customWidth="1"/>
    <col min="3878" max="3878" width="13.88671875" style="129" customWidth="1"/>
    <col min="3879" max="3879" width="22.44140625" style="129" customWidth="1"/>
    <col min="3880" max="3880" width="16" style="129" customWidth="1"/>
    <col min="3881" max="3881" width="13.33203125" style="129" customWidth="1"/>
    <col min="3882" max="3882" width="23.88671875" style="129" customWidth="1"/>
    <col min="3883" max="3883" width="17" style="129" customWidth="1"/>
    <col min="3884" max="3884" width="15.109375" style="129" customWidth="1"/>
    <col min="3885" max="3889" width="0" style="129" hidden="1" customWidth="1"/>
    <col min="3890" max="3892" width="32.6640625" style="129" customWidth="1"/>
    <col min="3893" max="3893" width="27.44140625" style="129" customWidth="1"/>
    <col min="3894" max="3894" width="23.88671875" style="129" customWidth="1"/>
    <col min="3895" max="3895" width="15.88671875" style="129" customWidth="1"/>
    <col min="3896" max="3896" width="10.88671875" style="129" customWidth="1"/>
    <col min="3897" max="3897" width="23.88671875" style="129" customWidth="1"/>
    <col min="3898" max="4129" width="9.109375" style="129"/>
    <col min="4130" max="4130" width="12.109375" style="129" customWidth="1"/>
    <col min="4131" max="4131" width="79.5546875" style="129" customWidth="1"/>
    <col min="4132" max="4132" width="22.5546875" style="129" customWidth="1"/>
    <col min="4133" max="4133" width="16.6640625" style="129" customWidth="1"/>
    <col min="4134" max="4134" width="13.88671875" style="129" customWidth="1"/>
    <col min="4135" max="4135" width="22.44140625" style="129" customWidth="1"/>
    <col min="4136" max="4136" width="16" style="129" customWidth="1"/>
    <col min="4137" max="4137" width="13.33203125" style="129" customWidth="1"/>
    <col min="4138" max="4138" width="23.88671875" style="129" customWidth="1"/>
    <col min="4139" max="4139" width="17" style="129" customWidth="1"/>
    <col min="4140" max="4140" width="15.109375" style="129" customWidth="1"/>
    <col min="4141" max="4145" width="0" style="129" hidden="1" customWidth="1"/>
    <col min="4146" max="4148" width="32.6640625" style="129" customWidth="1"/>
    <col min="4149" max="4149" width="27.44140625" style="129" customWidth="1"/>
    <col min="4150" max="4150" width="23.88671875" style="129" customWidth="1"/>
    <col min="4151" max="4151" width="15.88671875" style="129" customWidth="1"/>
    <col min="4152" max="4152" width="10.88671875" style="129" customWidth="1"/>
    <col min="4153" max="4153" width="23.88671875" style="129" customWidth="1"/>
    <col min="4154" max="4385" width="9.109375" style="129"/>
    <col min="4386" max="4386" width="12.109375" style="129" customWidth="1"/>
    <col min="4387" max="4387" width="79.5546875" style="129" customWidth="1"/>
    <col min="4388" max="4388" width="22.5546875" style="129" customWidth="1"/>
    <col min="4389" max="4389" width="16.6640625" style="129" customWidth="1"/>
    <col min="4390" max="4390" width="13.88671875" style="129" customWidth="1"/>
    <col min="4391" max="4391" width="22.44140625" style="129" customWidth="1"/>
    <col min="4392" max="4392" width="16" style="129" customWidth="1"/>
    <col min="4393" max="4393" width="13.33203125" style="129" customWidth="1"/>
    <col min="4394" max="4394" width="23.88671875" style="129" customWidth="1"/>
    <col min="4395" max="4395" width="17" style="129" customWidth="1"/>
    <col min="4396" max="4396" width="15.109375" style="129" customWidth="1"/>
    <col min="4397" max="4401" width="0" style="129" hidden="1" customWidth="1"/>
    <col min="4402" max="4404" width="32.6640625" style="129" customWidth="1"/>
    <col min="4405" max="4405" width="27.44140625" style="129" customWidth="1"/>
    <col min="4406" max="4406" width="23.88671875" style="129" customWidth="1"/>
    <col min="4407" max="4407" width="15.88671875" style="129" customWidth="1"/>
    <col min="4408" max="4408" width="10.88671875" style="129" customWidth="1"/>
    <col min="4409" max="4409" width="23.88671875" style="129" customWidth="1"/>
    <col min="4410" max="4641" width="9.109375" style="129"/>
    <col min="4642" max="4642" width="12.109375" style="129" customWidth="1"/>
    <col min="4643" max="4643" width="79.5546875" style="129" customWidth="1"/>
    <col min="4644" max="4644" width="22.5546875" style="129" customWidth="1"/>
    <col min="4645" max="4645" width="16.6640625" style="129" customWidth="1"/>
    <col min="4646" max="4646" width="13.88671875" style="129" customWidth="1"/>
    <col min="4647" max="4647" width="22.44140625" style="129" customWidth="1"/>
    <col min="4648" max="4648" width="16" style="129" customWidth="1"/>
    <col min="4649" max="4649" width="13.33203125" style="129" customWidth="1"/>
    <col min="4650" max="4650" width="23.88671875" style="129" customWidth="1"/>
    <col min="4651" max="4651" width="17" style="129" customWidth="1"/>
    <col min="4652" max="4652" width="15.109375" style="129" customWidth="1"/>
    <col min="4653" max="4657" width="0" style="129" hidden="1" customWidth="1"/>
    <col min="4658" max="4660" width="32.6640625" style="129" customWidth="1"/>
    <col min="4661" max="4661" width="27.44140625" style="129" customWidth="1"/>
    <col min="4662" max="4662" width="23.88671875" style="129" customWidth="1"/>
    <col min="4663" max="4663" width="15.88671875" style="129" customWidth="1"/>
    <col min="4664" max="4664" width="10.88671875" style="129" customWidth="1"/>
    <col min="4665" max="4665" width="23.88671875" style="129" customWidth="1"/>
    <col min="4666" max="4897" width="9.109375" style="129"/>
    <col min="4898" max="4898" width="12.109375" style="129" customWidth="1"/>
    <col min="4899" max="4899" width="79.5546875" style="129" customWidth="1"/>
    <col min="4900" max="4900" width="22.5546875" style="129" customWidth="1"/>
    <col min="4901" max="4901" width="16.6640625" style="129" customWidth="1"/>
    <col min="4902" max="4902" width="13.88671875" style="129" customWidth="1"/>
    <col min="4903" max="4903" width="22.44140625" style="129" customWidth="1"/>
    <col min="4904" max="4904" width="16" style="129" customWidth="1"/>
    <col min="4905" max="4905" width="13.33203125" style="129" customWidth="1"/>
    <col min="4906" max="4906" width="23.88671875" style="129" customWidth="1"/>
    <col min="4907" max="4907" width="17" style="129" customWidth="1"/>
    <col min="4908" max="4908" width="15.109375" style="129" customWidth="1"/>
    <col min="4909" max="4913" width="0" style="129" hidden="1" customWidth="1"/>
    <col min="4914" max="4916" width="32.6640625" style="129" customWidth="1"/>
    <col min="4917" max="4917" width="27.44140625" style="129" customWidth="1"/>
    <col min="4918" max="4918" width="23.88671875" style="129" customWidth="1"/>
    <col min="4919" max="4919" width="15.88671875" style="129" customWidth="1"/>
    <col min="4920" max="4920" width="10.88671875" style="129" customWidth="1"/>
    <col min="4921" max="4921" width="23.88671875" style="129" customWidth="1"/>
    <col min="4922" max="5153" width="9.109375" style="129"/>
    <col min="5154" max="5154" width="12.109375" style="129" customWidth="1"/>
    <col min="5155" max="5155" width="79.5546875" style="129" customWidth="1"/>
    <col min="5156" max="5156" width="22.5546875" style="129" customWidth="1"/>
    <col min="5157" max="5157" width="16.6640625" style="129" customWidth="1"/>
    <col min="5158" max="5158" width="13.88671875" style="129" customWidth="1"/>
    <col min="5159" max="5159" width="22.44140625" style="129" customWidth="1"/>
    <col min="5160" max="5160" width="16" style="129" customWidth="1"/>
    <col min="5161" max="5161" width="13.33203125" style="129" customWidth="1"/>
    <col min="5162" max="5162" width="23.88671875" style="129" customWidth="1"/>
    <col min="5163" max="5163" width="17" style="129" customWidth="1"/>
    <col min="5164" max="5164" width="15.109375" style="129" customWidth="1"/>
    <col min="5165" max="5169" width="0" style="129" hidden="1" customWidth="1"/>
    <col min="5170" max="5172" width="32.6640625" style="129" customWidth="1"/>
    <col min="5173" max="5173" width="27.44140625" style="129" customWidth="1"/>
    <col min="5174" max="5174" width="23.88671875" style="129" customWidth="1"/>
    <col min="5175" max="5175" width="15.88671875" style="129" customWidth="1"/>
    <col min="5176" max="5176" width="10.88671875" style="129" customWidth="1"/>
    <col min="5177" max="5177" width="23.88671875" style="129" customWidth="1"/>
    <col min="5178" max="5409" width="9.109375" style="129"/>
    <col min="5410" max="5410" width="12.109375" style="129" customWidth="1"/>
    <col min="5411" max="5411" width="79.5546875" style="129" customWidth="1"/>
    <col min="5412" max="5412" width="22.5546875" style="129" customWidth="1"/>
    <col min="5413" max="5413" width="16.6640625" style="129" customWidth="1"/>
    <col min="5414" max="5414" width="13.88671875" style="129" customWidth="1"/>
    <col min="5415" max="5415" width="22.44140625" style="129" customWidth="1"/>
    <col min="5416" max="5416" width="16" style="129" customWidth="1"/>
    <col min="5417" max="5417" width="13.33203125" style="129" customWidth="1"/>
    <col min="5418" max="5418" width="23.88671875" style="129" customWidth="1"/>
    <col min="5419" max="5419" width="17" style="129" customWidth="1"/>
    <col min="5420" max="5420" width="15.109375" style="129" customWidth="1"/>
    <col min="5421" max="5425" width="0" style="129" hidden="1" customWidth="1"/>
    <col min="5426" max="5428" width="32.6640625" style="129" customWidth="1"/>
    <col min="5429" max="5429" width="27.44140625" style="129" customWidth="1"/>
    <col min="5430" max="5430" width="23.88671875" style="129" customWidth="1"/>
    <col min="5431" max="5431" width="15.88671875" style="129" customWidth="1"/>
    <col min="5432" max="5432" width="10.88671875" style="129" customWidth="1"/>
    <col min="5433" max="5433" width="23.88671875" style="129" customWidth="1"/>
    <col min="5434" max="5665" width="9.109375" style="129"/>
    <col min="5666" max="5666" width="12.109375" style="129" customWidth="1"/>
    <col min="5667" max="5667" width="79.5546875" style="129" customWidth="1"/>
    <col min="5668" max="5668" width="22.5546875" style="129" customWidth="1"/>
    <col min="5669" max="5669" width="16.6640625" style="129" customWidth="1"/>
    <col min="5670" max="5670" width="13.88671875" style="129" customWidth="1"/>
    <col min="5671" max="5671" width="22.44140625" style="129" customWidth="1"/>
    <col min="5672" max="5672" width="16" style="129" customWidth="1"/>
    <col min="5673" max="5673" width="13.33203125" style="129" customWidth="1"/>
    <col min="5674" max="5674" width="23.88671875" style="129" customWidth="1"/>
    <col min="5675" max="5675" width="17" style="129" customWidth="1"/>
    <col min="5676" max="5676" width="15.109375" style="129" customWidth="1"/>
    <col min="5677" max="5681" width="0" style="129" hidden="1" customWidth="1"/>
    <col min="5682" max="5684" width="32.6640625" style="129" customWidth="1"/>
    <col min="5685" max="5685" width="27.44140625" style="129" customWidth="1"/>
    <col min="5686" max="5686" width="23.88671875" style="129" customWidth="1"/>
    <col min="5687" max="5687" width="15.88671875" style="129" customWidth="1"/>
    <col min="5688" max="5688" width="10.88671875" style="129" customWidth="1"/>
    <col min="5689" max="5689" width="23.88671875" style="129" customWidth="1"/>
    <col min="5690" max="5921" width="9.109375" style="129"/>
    <col min="5922" max="5922" width="12.109375" style="129" customWidth="1"/>
    <col min="5923" max="5923" width="79.5546875" style="129" customWidth="1"/>
    <col min="5924" max="5924" width="22.5546875" style="129" customWidth="1"/>
    <col min="5925" max="5925" width="16.6640625" style="129" customWidth="1"/>
    <col min="5926" max="5926" width="13.88671875" style="129" customWidth="1"/>
    <col min="5927" max="5927" width="22.44140625" style="129" customWidth="1"/>
    <col min="5928" max="5928" width="16" style="129" customWidth="1"/>
    <col min="5929" max="5929" width="13.33203125" style="129" customWidth="1"/>
    <col min="5930" max="5930" width="23.88671875" style="129" customWidth="1"/>
    <col min="5931" max="5931" width="17" style="129" customWidth="1"/>
    <col min="5932" max="5932" width="15.109375" style="129" customWidth="1"/>
    <col min="5933" max="5937" width="0" style="129" hidden="1" customWidth="1"/>
    <col min="5938" max="5940" width="32.6640625" style="129" customWidth="1"/>
    <col min="5941" max="5941" width="27.44140625" style="129" customWidth="1"/>
    <col min="5942" max="5942" width="23.88671875" style="129" customWidth="1"/>
    <col min="5943" max="5943" width="15.88671875" style="129" customWidth="1"/>
    <col min="5944" max="5944" width="10.88671875" style="129" customWidth="1"/>
    <col min="5945" max="5945" width="23.88671875" style="129" customWidth="1"/>
    <col min="5946" max="6177" width="9.109375" style="129"/>
    <col min="6178" max="6178" width="12.109375" style="129" customWidth="1"/>
    <col min="6179" max="6179" width="79.5546875" style="129" customWidth="1"/>
    <col min="6180" max="6180" width="22.5546875" style="129" customWidth="1"/>
    <col min="6181" max="6181" width="16.6640625" style="129" customWidth="1"/>
    <col min="6182" max="6182" width="13.88671875" style="129" customWidth="1"/>
    <col min="6183" max="6183" width="22.44140625" style="129" customWidth="1"/>
    <col min="6184" max="6184" width="16" style="129" customWidth="1"/>
    <col min="6185" max="6185" width="13.33203125" style="129" customWidth="1"/>
    <col min="6186" max="6186" width="23.88671875" style="129" customWidth="1"/>
    <col min="6187" max="6187" width="17" style="129" customWidth="1"/>
    <col min="6188" max="6188" width="15.109375" style="129" customWidth="1"/>
    <col min="6189" max="6193" width="0" style="129" hidden="1" customWidth="1"/>
    <col min="6194" max="6196" width="32.6640625" style="129" customWidth="1"/>
    <col min="6197" max="6197" width="27.44140625" style="129" customWidth="1"/>
    <col min="6198" max="6198" width="23.88671875" style="129" customWidth="1"/>
    <col min="6199" max="6199" width="15.88671875" style="129" customWidth="1"/>
    <col min="6200" max="6200" width="10.88671875" style="129" customWidth="1"/>
    <col min="6201" max="6201" width="23.88671875" style="129" customWidth="1"/>
    <col min="6202" max="6433" width="9.109375" style="129"/>
    <col min="6434" max="6434" width="12.109375" style="129" customWidth="1"/>
    <col min="6435" max="6435" width="79.5546875" style="129" customWidth="1"/>
    <col min="6436" max="6436" width="22.5546875" style="129" customWidth="1"/>
    <col min="6437" max="6437" width="16.6640625" style="129" customWidth="1"/>
    <col min="6438" max="6438" width="13.88671875" style="129" customWidth="1"/>
    <col min="6439" max="6439" width="22.44140625" style="129" customWidth="1"/>
    <col min="6440" max="6440" width="16" style="129" customWidth="1"/>
    <col min="6441" max="6441" width="13.33203125" style="129" customWidth="1"/>
    <col min="6442" max="6442" width="23.88671875" style="129" customWidth="1"/>
    <col min="6443" max="6443" width="17" style="129" customWidth="1"/>
    <col min="6444" max="6444" width="15.109375" style="129" customWidth="1"/>
    <col min="6445" max="6449" width="0" style="129" hidden="1" customWidth="1"/>
    <col min="6450" max="6452" width="32.6640625" style="129" customWidth="1"/>
    <col min="6453" max="6453" width="27.44140625" style="129" customWidth="1"/>
    <col min="6454" max="6454" width="23.88671875" style="129" customWidth="1"/>
    <col min="6455" max="6455" width="15.88671875" style="129" customWidth="1"/>
    <col min="6456" max="6456" width="10.88671875" style="129" customWidth="1"/>
    <col min="6457" max="6457" width="23.88671875" style="129" customWidth="1"/>
    <col min="6458" max="6689" width="9.109375" style="129"/>
    <col min="6690" max="6690" width="12.109375" style="129" customWidth="1"/>
    <col min="6691" max="6691" width="79.5546875" style="129" customWidth="1"/>
    <col min="6692" max="6692" width="22.5546875" style="129" customWidth="1"/>
    <col min="6693" max="6693" width="16.6640625" style="129" customWidth="1"/>
    <col min="6694" max="6694" width="13.88671875" style="129" customWidth="1"/>
    <col min="6695" max="6695" width="22.44140625" style="129" customWidth="1"/>
    <col min="6696" max="6696" width="16" style="129" customWidth="1"/>
    <col min="6697" max="6697" width="13.33203125" style="129" customWidth="1"/>
    <col min="6698" max="6698" width="23.88671875" style="129" customWidth="1"/>
    <col min="6699" max="6699" width="17" style="129" customWidth="1"/>
    <col min="6700" max="6700" width="15.109375" style="129" customWidth="1"/>
    <col min="6701" max="6705" width="0" style="129" hidden="1" customWidth="1"/>
    <col min="6706" max="6708" width="32.6640625" style="129" customWidth="1"/>
    <col min="6709" max="6709" width="27.44140625" style="129" customWidth="1"/>
    <col min="6710" max="6710" width="23.88671875" style="129" customWidth="1"/>
    <col min="6711" max="6711" width="15.88671875" style="129" customWidth="1"/>
    <col min="6712" max="6712" width="10.88671875" style="129" customWidth="1"/>
    <col min="6713" max="6713" width="23.88671875" style="129" customWidth="1"/>
    <col min="6714" max="6945" width="9.109375" style="129"/>
    <col min="6946" max="6946" width="12.109375" style="129" customWidth="1"/>
    <col min="6947" max="6947" width="79.5546875" style="129" customWidth="1"/>
    <col min="6948" max="6948" width="22.5546875" style="129" customWidth="1"/>
    <col min="6949" max="6949" width="16.6640625" style="129" customWidth="1"/>
    <col min="6950" max="6950" width="13.88671875" style="129" customWidth="1"/>
    <col min="6951" max="6951" width="22.44140625" style="129" customWidth="1"/>
    <col min="6952" max="6952" width="16" style="129" customWidth="1"/>
    <col min="6953" max="6953" width="13.33203125" style="129" customWidth="1"/>
    <col min="6954" max="6954" width="23.88671875" style="129" customWidth="1"/>
    <col min="6955" max="6955" width="17" style="129" customWidth="1"/>
    <col min="6956" max="6956" width="15.109375" style="129" customWidth="1"/>
    <col min="6957" max="6961" width="0" style="129" hidden="1" customWidth="1"/>
    <col min="6962" max="6964" width="32.6640625" style="129" customWidth="1"/>
    <col min="6965" max="6965" width="27.44140625" style="129" customWidth="1"/>
    <col min="6966" max="6966" width="23.88671875" style="129" customWidth="1"/>
    <col min="6967" max="6967" width="15.88671875" style="129" customWidth="1"/>
    <col min="6968" max="6968" width="10.88671875" style="129" customWidth="1"/>
    <col min="6969" max="6969" width="23.88671875" style="129" customWidth="1"/>
    <col min="6970" max="7201" width="9.109375" style="129"/>
    <col min="7202" max="7202" width="12.109375" style="129" customWidth="1"/>
    <col min="7203" max="7203" width="79.5546875" style="129" customWidth="1"/>
    <col min="7204" max="7204" width="22.5546875" style="129" customWidth="1"/>
    <col min="7205" max="7205" width="16.6640625" style="129" customWidth="1"/>
    <col min="7206" max="7206" width="13.88671875" style="129" customWidth="1"/>
    <col min="7207" max="7207" width="22.44140625" style="129" customWidth="1"/>
    <col min="7208" max="7208" width="16" style="129" customWidth="1"/>
    <col min="7209" max="7209" width="13.33203125" style="129" customWidth="1"/>
    <col min="7210" max="7210" width="23.88671875" style="129" customWidth="1"/>
    <col min="7211" max="7211" width="17" style="129" customWidth="1"/>
    <col min="7212" max="7212" width="15.109375" style="129" customWidth="1"/>
    <col min="7213" max="7217" width="0" style="129" hidden="1" customWidth="1"/>
    <col min="7218" max="7220" width="32.6640625" style="129" customWidth="1"/>
    <col min="7221" max="7221" width="27.44140625" style="129" customWidth="1"/>
    <col min="7222" max="7222" width="23.88671875" style="129" customWidth="1"/>
    <col min="7223" max="7223" width="15.88671875" style="129" customWidth="1"/>
    <col min="7224" max="7224" width="10.88671875" style="129" customWidth="1"/>
    <col min="7225" max="7225" width="23.88671875" style="129" customWidth="1"/>
    <col min="7226" max="7457" width="9.109375" style="129"/>
    <col min="7458" max="7458" width="12.109375" style="129" customWidth="1"/>
    <col min="7459" max="7459" width="79.5546875" style="129" customWidth="1"/>
    <col min="7460" max="7460" width="22.5546875" style="129" customWidth="1"/>
    <col min="7461" max="7461" width="16.6640625" style="129" customWidth="1"/>
    <col min="7462" max="7462" width="13.88671875" style="129" customWidth="1"/>
    <col min="7463" max="7463" width="22.44140625" style="129" customWidth="1"/>
    <col min="7464" max="7464" width="16" style="129" customWidth="1"/>
    <col min="7465" max="7465" width="13.33203125" style="129" customWidth="1"/>
    <col min="7466" max="7466" width="23.88671875" style="129" customWidth="1"/>
    <col min="7467" max="7467" width="17" style="129" customWidth="1"/>
    <col min="7468" max="7468" width="15.109375" style="129" customWidth="1"/>
    <col min="7469" max="7473" width="0" style="129" hidden="1" customWidth="1"/>
    <col min="7474" max="7476" width="32.6640625" style="129" customWidth="1"/>
    <col min="7477" max="7477" width="27.44140625" style="129" customWidth="1"/>
    <col min="7478" max="7478" width="23.88671875" style="129" customWidth="1"/>
    <col min="7479" max="7479" width="15.88671875" style="129" customWidth="1"/>
    <col min="7480" max="7480" width="10.88671875" style="129" customWidth="1"/>
    <col min="7481" max="7481" width="23.88671875" style="129" customWidth="1"/>
    <col min="7482" max="7713" width="9.109375" style="129"/>
    <col min="7714" max="7714" width="12.109375" style="129" customWidth="1"/>
    <col min="7715" max="7715" width="79.5546875" style="129" customWidth="1"/>
    <col min="7716" max="7716" width="22.5546875" style="129" customWidth="1"/>
    <col min="7717" max="7717" width="16.6640625" style="129" customWidth="1"/>
    <col min="7718" max="7718" width="13.88671875" style="129" customWidth="1"/>
    <col min="7719" max="7719" width="22.44140625" style="129" customWidth="1"/>
    <col min="7720" max="7720" width="16" style="129" customWidth="1"/>
    <col min="7721" max="7721" width="13.33203125" style="129" customWidth="1"/>
    <col min="7722" max="7722" width="23.88671875" style="129" customWidth="1"/>
    <col min="7723" max="7723" width="17" style="129" customWidth="1"/>
    <col min="7724" max="7724" width="15.109375" style="129" customWidth="1"/>
    <col min="7725" max="7729" width="0" style="129" hidden="1" customWidth="1"/>
    <col min="7730" max="7732" width="32.6640625" style="129" customWidth="1"/>
    <col min="7733" max="7733" width="27.44140625" style="129" customWidth="1"/>
    <col min="7734" max="7734" width="23.88671875" style="129" customWidth="1"/>
    <col min="7735" max="7735" width="15.88671875" style="129" customWidth="1"/>
    <col min="7736" max="7736" width="10.88671875" style="129" customWidth="1"/>
    <col min="7737" max="7737" width="23.88671875" style="129" customWidth="1"/>
    <col min="7738" max="7969" width="9.109375" style="129"/>
    <col min="7970" max="7970" width="12.109375" style="129" customWidth="1"/>
    <col min="7971" max="7971" width="79.5546875" style="129" customWidth="1"/>
    <col min="7972" max="7972" width="22.5546875" style="129" customWidth="1"/>
    <col min="7973" max="7973" width="16.6640625" style="129" customWidth="1"/>
    <col min="7974" max="7974" width="13.88671875" style="129" customWidth="1"/>
    <col min="7975" max="7975" width="22.44140625" style="129" customWidth="1"/>
    <col min="7976" max="7976" width="16" style="129" customWidth="1"/>
    <col min="7977" max="7977" width="13.33203125" style="129" customWidth="1"/>
    <col min="7978" max="7978" width="23.88671875" style="129" customWidth="1"/>
    <col min="7979" max="7979" width="17" style="129" customWidth="1"/>
    <col min="7980" max="7980" width="15.109375" style="129" customWidth="1"/>
    <col min="7981" max="7985" width="0" style="129" hidden="1" customWidth="1"/>
    <col min="7986" max="7988" width="32.6640625" style="129" customWidth="1"/>
    <col min="7989" max="7989" width="27.44140625" style="129" customWidth="1"/>
    <col min="7990" max="7990" width="23.88671875" style="129" customWidth="1"/>
    <col min="7991" max="7991" width="15.88671875" style="129" customWidth="1"/>
    <col min="7992" max="7992" width="10.88671875" style="129" customWidth="1"/>
    <col min="7993" max="7993" width="23.88671875" style="129" customWidth="1"/>
    <col min="7994" max="8225" width="9.109375" style="129"/>
    <col min="8226" max="8226" width="12.109375" style="129" customWidth="1"/>
    <col min="8227" max="8227" width="79.5546875" style="129" customWidth="1"/>
    <col min="8228" max="8228" width="22.5546875" style="129" customWidth="1"/>
    <col min="8229" max="8229" width="16.6640625" style="129" customWidth="1"/>
    <col min="8230" max="8230" width="13.88671875" style="129" customWidth="1"/>
    <col min="8231" max="8231" width="22.44140625" style="129" customWidth="1"/>
    <col min="8232" max="8232" width="16" style="129" customWidth="1"/>
    <col min="8233" max="8233" width="13.33203125" style="129" customWidth="1"/>
    <col min="8234" max="8234" width="23.88671875" style="129" customWidth="1"/>
    <col min="8235" max="8235" width="17" style="129" customWidth="1"/>
    <col min="8236" max="8236" width="15.109375" style="129" customWidth="1"/>
    <col min="8237" max="8241" width="0" style="129" hidden="1" customWidth="1"/>
    <col min="8242" max="8244" width="32.6640625" style="129" customWidth="1"/>
    <col min="8245" max="8245" width="27.44140625" style="129" customWidth="1"/>
    <col min="8246" max="8246" width="23.88671875" style="129" customWidth="1"/>
    <col min="8247" max="8247" width="15.88671875" style="129" customWidth="1"/>
    <col min="8248" max="8248" width="10.88671875" style="129" customWidth="1"/>
    <col min="8249" max="8249" width="23.88671875" style="129" customWidth="1"/>
    <col min="8250" max="8481" width="9.109375" style="129"/>
    <col min="8482" max="8482" width="12.109375" style="129" customWidth="1"/>
    <col min="8483" max="8483" width="79.5546875" style="129" customWidth="1"/>
    <col min="8484" max="8484" width="22.5546875" style="129" customWidth="1"/>
    <col min="8485" max="8485" width="16.6640625" style="129" customWidth="1"/>
    <col min="8486" max="8486" width="13.88671875" style="129" customWidth="1"/>
    <col min="8487" max="8487" width="22.44140625" style="129" customWidth="1"/>
    <col min="8488" max="8488" width="16" style="129" customWidth="1"/>
    <col min="8489" max="8489" width="13.33203125" style="129" customWidth="1"/>
    <col min="8490" max="8490" width="23.88671875" style="129" customWidth="1"/>
    <col min="8491" max="8491" width="17" style="129" customWidth="1"/>
    <col min="8492" max="8492" width="15.109375" style="129" customWidth="1"/>
    <col min="8493" max="8497" width="0" style="129" hidden="1" customWidth="1"/>
    <col min="8498" max="8500" width="32.6640625" style="129" customWidth="1"/>
    <col min="8501" max="8501" width="27.44140625" style="129" customWidth="1"/>
    <col min="8502" max="8502" width="23.88671875" style="129" customWidth="1"/>
    <col min="8503" max="8503" width="15.88671875" style="129" customWidth="1"/>
    <col min="8504" max="8504" width="10.88671875" style="129" customWidth="1"/>
    <col min="8505" max="8505" width="23.88671875" style="129" customWidth="1"/>
    <col min="8506" max="8737" width="9.109375" style="129"/>
    <col min="8738" max="8738" width="12.109375" style="129" customWidth="1"/>
    <col min="8739" max="8739" width="79.5546875" style="129" customWidth="1"/>
    <col min="8740" max="8740" width="22.5546875" style="129" customWidth="1"/>
    <col min="8741" max="8741" width="16.6640625" style="129" customWidth="1"/>
    <col min="8742" max="8742" width="13.88671875" style="129" customWidth="1"/>
    <col min="8743" max="8743" width="22.44140625" style="129" customWidth="1"/>
    <col min="8744" max="8744" width="16" style="129" customWidth="1"/>
    <col min="8745" max="8745" width="13.33203125" style="129" customWidth="1"/>
    <col min="8746" max="8746" width="23.88671875" style="129" customWidth="1"/>
    <col min="8747" max="8747" width="17" style="129" customWidth="1"/>
    <col min="8748" max="8748" width="15.109375" style="129" customWidth="1"/>
    <col min="8749" max="8753" width="0" style="129" hidden="1" customWidth="1"/>
    <col min="8754" max="8756" width="32.6640625" style="129" customWidth="1"/>
    <col min="8757" max="8757" width="27.44140625" style="129" customWidth="1"/>
    <col min="8758" max="8758" width="23.88671875" style="129" customWidth="1"/>
    <col min="8759" max="8759" width="15.88671875" style="129" customWidth="1"/>
    <col min="8760" max="8760" width="10.88671875" style="129" customWidth="1"/>
    <col min="8761" max="8761" width="23.88671875" style="129" customWidth="1"/>
    <col min="8762" max="8993" width="9.109375" style="129"/>
    <col min="8994" max="8994" width="12.109375" style="129" customWidth="1"/>
    <col min="8995" max="8995" width="79.5546875" style="129" customWidth="1"/>
    <col min="8996" max="8996" width="22.5546875" style="129" customWidth="1"/>
    <col min="8997" max="8997" width="16.6640625" style="129" customWidth="1"/>
    <col min="8998" max="8998" width="13.88671875" style="129" customWidth="1"/>
    <col min="8999" max="8999" width="22.44140625" style="129" customWidth="1"/>
    <col min="9000" max="9000" width="16" style="129" customWidth="1"/>
    <col min="9001" max="9001" width="13.33203125" style="129" customWidth="1"/>
    <col min="9002" max="9002" width="23.88671875" style="129" customWidth="1"/>
    <col min="9003" max="9003" width="17" style="129" customWidth="1"/>
    <col min="9004" max="9004" width="15.109375" style="129" customWidth="1"/>
    <col min="9005" max="9009" width="0" style="129" hidden="1" customWidth="1"/>
    <col min="9010" max="9012" width="32.6640625" style="129" customWidth="1"/>
    <col min="9013" max="9013" width="27.44140625" style="129" customWidth="1"/>
    <col min="9014" max="9014" width="23.88671875" style="129" customWidth="1"/>
    <col min="9015" max="9015" width="15.88671875" style="129" customWidth="1"/>
    <col min="9016" max="9016" width="10.88671875" style="129" customWidth="1"/>
    <col min="9017" max="9017" width="23.88671875" style="129" customWidth="1"/>
    <col min="9018" max="9249" width="9.109375" style="129"/>
    <col min="9250" max="9250" width="12.109375" style="129" customWidth="1"/>
    <col min="9251" max="9251" width="79.5546875" style="129" customWidth="1"/>
    <col min="9252" max="9252" width="22.5546875" style="129" customWidth="1"/>
    <col min="9253" max="9253" width="16.6640625" style="129" customWidth="1"/>
    <col min="9254" max="9254" width="13.88671875" style="129" customWidth="1"/>
    <col min="9255" max="9255" width="22.44140625" style="129" customWidth="1"/>
    <col min="9256" max="9256" width="16" style="129" customWidth="1"/>
    <col min="9257" max="9257" width="13.33203125" style="129" customWidth="1"/>
    <col min="9258" max="9258" width="23.88671875" style="129" customWidth="1"/>
    <col min="9259" max="9259" width="17" style="129" customWidth="1"/>
    <col min="9260" max="9260" width="15.109375" style="129" customWidth="1"/>
    <col min="9261" max="9265" width="0" style="129" hidden="1" customWidth="1"/>
    <col min="9266" max="9268" width="32.6640625" style="129" customWidth="1"/>
    <col min="9269" max="9269" width="27.44140625" style="129" customWidth="1"/>
    <col min="9270" max="9270" width="23.88671875" style="129" customWidth="1"/>
    <col min="9271" max="9271" width="15.88671875" style="129" customWidth="1"/>
    <col min="9272" max="9272" width="10.88671875" style="129" customWidth="1"/>
    <col min="9273" max="9273" width="23.88671875" style="129" customWidth="1"/>
    <col min="9274" max="9505" width="9.109375" style="129"/>
    <col min="9506" max="9506" width="12.109375" style="129" customWidth="1"/>
    <col min="9507" max="9507" width="79.5546875" style="129" customWidth="1"/>
    <col min="9508" max="9508" width="22.5546875" style="129" customWidth="1"/>
    <col min="9509" max="9509" width="16.6640625" style="129" customWidth="1"/>
    <col min="9510" max="9510" width="13.88671875" style="129" customWidth="1"/>
    <col min="9511" max="9511" width="22.44140625" style="129" customWidth="1"/>
    <col min="9512" max="9512" width="16" style="129" customWidth="1"/>
    <col min="9513" max="9513" width="13.33203125" style="129" customWidth="1"/>
    <col min="9514" max="9514" width="23.88671875" style="129" customWidth="1"/>
    <col min="9515" max="9515" width="17" style="129" customWidth="1"/>
    <col min="9516" max="9516" width="15.109375" style="129" customWidth="1"/>
    <col min="9517" max="9521" width="0" style="129" hidden="1" customWidth="1"/>
    <col min="9522" max="9524" width="32.6640625" style="129" customWidth="1"/>
    <col min="9525" max="9525" width="27.44140625" style="129" customWidth="1"/>
    <col min="9526" max="9526" width="23.88671875" style="129" customWidth="1"/>
    <col min="9527" max="9527" width="15.88671875" style="129" customWidth="1"/>
    <col min="9528" max="9528" width="10.88671875" style="129" customWidth="1"/>
    <col min="9529" max="9529" width="23.88671875" style="129" customWidth="1"/>
    <col min="9530" max="9761" width="9.109375" style="129"/>
    <col min="9762" max="9762" width="12.109375" style="129" customWidth="1"/>
    <col min="9763" max="9763" width="79.5546875" style="129" customWidth="1"/>
    <col min="9764" max="9764" width="22.5546875" style="129" customWidth="1"/>
    <col min="9765" max="9765" width="16.6640625" style="129" customWidth="1"/>
    <col min="9766" max="9766" width="13.88671875" style="129" customWidth="1"/>
    <col min="9767" max="9767" width="22.44140625" style="129" customWidth="1"/>
    <col min="9768" max="9768" width="16" style="129" customWidth="1"/>
    <col min="9769" max="9769" width="13.33203125" style="129" customWidth="1"/>
    <col min="9770" max="9770" width="23.88671875" style="129" customWidth="1"/>
    <col min="9771" max="9771" width="17" style="129" customWidth="1"/>
    <col min="9772" max="9772" width="15.109375" style="129" customWidth="1"/>
    <col min="9773" max="9777" width="0" style="129" hidden="1" customWidth="1"/>
    <col min="9778" max="9780" width="32.6640625" style="129" customWidth="1"/>
    <col min="9781" max="9781" width="27.44140625" style="129" customWidth="1"/>
    <col min="9782" max="9782" width="23.88671875" style="129" customWidth="1"/>
    <col min="9783" max="9783" width="15.88671875" style="129" customWidth="1"/>
    <col min="9784" max="9784" width="10.88671875" style="129" customWidth="1"/>
    <col min="9785" max="9785" width="23.88671875" style="129" customWidth="1"/>
    <col min="9786" max="10017" width="9.109375" style="129"/>
    <col min="10018" max="10018" width="12.109375" style="129" customWidth="1"/>
    <col min="10019" max="10019" width="79.5546875" style="129" customWidth="1"/>
    <col min="10020" max="10020" width="22.5546875" style="129" customWidth="1"/>
    <col min="10021" max="10021" width="16.6640625" style="129" customWidth="1"/>
    <col min="10022" max="10022" width="13.88671875" style="129" customWidth="1"/>
    <col min="10023" max="10023" width="22.44140625" style="129" customWidth="1"/>
    <col min="10024" max="10024" width="16" style="129" customWidth="1"/>
    <col min="10025" max="10025" width="13.33203125" style="129" customWidth="1"/>
    <col min="10026" max="10026" width="23.88671875" style="129" customWidth="1"/>
    <col min="10027" max="10027" width="17" style="129" customWidth="1"/>
    <col min="10028" max="10028" width="15.109375" style="129" customWidth="1"/>
    <col min="10029" max="10033" width="0" style="129" hidden="1" customWidth="1"/>
    <col min="10034" max="10036" width="32.6640625" style="129" customWidth="1"/>
    <col min="10037" max="10037" width="27.44140625" style="129" customWidth="1"/>
    <col min="10038" max="10038" width="23.88671875" style="129" customWidth="1"/>
    <col min="10039" max="10039" width="15.88671875" style="129" customWidth="1"/>
    <col min="10040" max="10040" width="10.88671875" style="129" customWidth="1"/>
    <col min="10041" max="10041" width="23.88671875" style="129" customWidth="1"/>
    <col min="10042" max="10273" width="9.109375" style="129"/>
    <col min="10274" max="10274" width="12.109375" style="129" customWidth="1"/>
    <col min="10275" max="10275" width="79.5546875" style="129" customWidth="1"/>
    <col min="10276" max="10276" width="22.5546875" style="129" customWidth="1"/>
    <col min="10277" max="10277" width="16.6640625" style="129" customWidth="1"/>
    <col min="10278" max="10278" width="13.88671875" style="129" customWidth="1"/>
    <col min="10279" max="10279" width="22.44140625" style="129" customWidth="1"/>
    <col min="10280" max="10280" width="16" style="129" customWidth="1"/>
    <col min="10281" max="10281" width="13.33203125" style="129" customWidth="1"/>
    <col min="10282" max="10282" width="23.88671875" style="129" customWidth="1"/>
    <col min="10283" max="10283" width="17" style="129" customWidth="1"/>
    <col min="10284" max="10284" width="15.109375" style="129" customWidth="1"/>
    <col min="10285" max="10289" width="0" style="129" hidden="1" customWidth="1"/>
    <col min="10290" max="10292" width="32.6640625" style="129" customWidth="1"/>
    <col min="10293" max="10293" width="27.44140625" style="129" customWidth="1"/>
    <col min="10294" max="10294" width="23.88671875" style="129" customWidth="1"/>
    <col min="10295" max="10295" width="15.88671875" style="129" customWidth="1"/>
    <col min="10296" max="10296" width="10.88671875" style="129" customWidth="1"/>
    <col min="10297" max="10297" width="23.88671875" style="129" customWidth="1"/>
    <col min="10298" max="10529" width="9.109375" style="129"/>
    <col min="10530" max="10530" width="12.109375" style="129" customWidth="1"/>
    <col min="10531" max="10531" width="79.5546875" style="129" customWidth="1"/>
    <col min="10532" max="10532" width="22.5546875" style="129" customWidth="1"/>
    <col min="10533" max="10533" width="16.6640625" style="129" customWidth="1"/>
    <col min="10534" max="10534" width="13.88671875" style="129" customWidth="1"/>
    <col min="10535" max="10535" width="22.44140625" style="129" customWidth="1"/>
    <col min="10536" max="10536" width="16" style="129" customWidth="1"/>
    <col min="10537" max="10537" width="13.33203125" style="129" customWidth="1"/>
    <col min="10538" max="10538" width="23.88671875" style="129" customWidth="1"/>
    <col min="10539" max="10539" width="17" style="129" customWidth="1"/>
    <col min="10540" max="10540" width="15.109375" style="129" customWidth="1"/>
    <col min="10541" max="10545" width="0" style="129" hidden="1" customWidth="1"/>
    <col min="10546" max="10548" width="32.6640625" style="129" customWidth="1"/>
    <col min="10549" max="10549" width="27.44140625" style="129" customWidth="1"/>
    <col min="10550" max="10550" width="23.88671875" style="129" customWidth="1"/>
    <col min="10551" max="10551" width="15.88671875" style="129" customWidth="1"/>
    <col min="10552" max="10552" width="10.88671875" style="129" customWidth="1"/>
    <col min="10553" max="10553" width="23.88671875" style="129" customWidth="1"/>
    <col min="10554" max="10785" width="9.109375" style="129"/>
    <col min="10786" max="10786" width="12.109375" style="129" customWidth="1"/>
    <col min="10787" max="10787" width="79.5546875" style="129" customWidth="1"/>
    <col min="10788" max="10788" width="22.5546875" style="129" customWidth="1"/>
    <col min="10789" max="10789" width="16.6640625" style="129" customWidth="1"/>
    <col min="10790" max="10790" width="13.88671875" style="129" customWidth="1"/>
    <col min="10791" max="10791" width="22.44140625" style="129" customWidth="1"/>
    <col min="10792" max="10792" width="16" style="129" customWidth="1"/>
    <col min="10793" max="10793" width="13.33203125" style="129" customWidth="1"/>
    <col min="10794" max="10794" width="23.88671875" style="129" customWidth="1"/>
    <col min="10795" max="10795" width="17" style="129" customWidth="1"/>
    <col min="10796" max="10796" width="15.109375" style="129" customWidth="1"/>
    <col min="10797" max="10801" width="0" style="129" hidden="1" customWidth="1"/>
    <col min="10802" max="10804" width="32.6640625" style="129" customWidth="1"/>
    <col min="10805" max="10805" width="27.44140625" style="129" customWidth="1"/>
    <col min="10806" max="10806" width="23.88671875" style="129" customWidth="1"/>
    <col min="10807" max="10807" width="15.88671875" style="129" customWidth="1"/>
    <col min="10808" max="10808" width="10.88671875" style="129" customWidth="1"/>
    <col min="10809" max="10809" width="23.88671875" style="129" customWidth="1"/>
    <col min="10810" max="11041" width="9.109375" style="129"/>
    <col min="11042" max="11042" width="12.109375" style="129" customWidth="1"/>
    <col min="11043" max="11043" width="79.5546875" style="129" customWidth="1"/>
    <col min="11044" max="11044" width="22.5546875" style="129" customWidth="1"/>
    <col min="11045" max="11045" width="16.6640625" style="129" customWidth="1"/>
    <col min="11046" max="11046" width="13.88671875" style="129" customWidth="1"/>
    <col min="11047" max="11047" width="22.44140625" style="129" customWidth="1"/>
    <col min="11048" max="11048" width="16" style="129" customWidth="1"/>
    <col min="11049" max="11049" width="13.33203125" style="129" customWidth="1"/>
    <col min="11050" max="11050" width="23.88671875" style="129" customWidth="1"/>
    <col min="11051" max="11051" width="17" style="129" customWidth="1"/>
    <col min="11052" max="11052" width="15.109375" style="129" customWidth="1"/>
    <col min="11053" max="11057" width="0" style="129" hidden="1" customWidth="1"/>
    <col min="11058" max="11060" width="32.6640625" style="129" customWidth="1"/>
    <col min="11061" max="11061" width="27.44140625" style="129" customWidth="1"/>
    <col min="11062" max="11062" width="23.88671875" style="129" customWidth="1"/>
    <col min="11063" max="11063" width="15.88671875" style="129" customWidth="1"/>
    <col min="11064" max="11064" width="10.88671875" style="129" customWidth="1"/>
    <col min="11065" max="11065" width="23.88671875" style="129" customWidth="1"/>
    <col min="11066" max="11297" width="9.109375" style="129"/>
    <col min="11298" max="11298" width="12.109375" style="129" customWidth="1"/>
    <col min="11299" max="11299" width="79.5546875" style="129" customWidth="1"/>
    <col min="11300" max="11300" width="22.5546875" style="129" customWidth="1"/>
    <col min="11301" max="11301" width="16.6640625" style="129" customWidth="1"/>
    <col min="11302" max="11302" width="13.88671875" style="129" customWidth="1"/>
    <col min="11303" max="11303" width="22.44140625" style="129" customWidth="1"/>
    <col min="11304" max="11304" width="16" style="129" customWidth="1"/>
    <col min="11305" max="11305" width="13.33203125" style="129" customWidth="1"/>
    <col min="11306" max="11306" width="23.88671875" style="129" customWidth="1"/>
    <col min="11307" max="11307" width="17" style="129" customWidth="1"/>
    <col min="11308" max="11308" width="15.109375" style="129" customWidth="1"/>
    <col min="11309" max="11313" width="0" style="129" hidden="1" customWidth="1"/>
    <col min="11314" max="11316" width="32.6640625" style="129" customWidth="1"/>
    <col min="11317" max="11317" width="27.44140625" style="129" customWidth="1"/>
    <col min="11318" max="11318" width="23.88671875" style="129" customWidth="1"/>
    <col min="11319" max="11319" width="15.88671875" style="129" customWidth="1"/>
    <col min="11320" max="11320" width="10.88671875" style="129" customWidth="1"/>
    <col min="11321" max="11321" width="23.88671875" style="129" customWidth="1"/>
    <col min="11322" max="11553" width="9.109375" style="129"/>
    <col min="11554" max="11554" width="12.109375" style="129" customWidth="1"/>
    <col min="11555" max="11555" width="79.5546875" style="129" customWidth="1"/>
    <col min="11556" max="11556" width="22.5546875" style="129" customWidth="1"/>
    <col min="11557" max="11557" width="16.6640625" style="129" customWidth="1"/>
    <col min="11558" max="11558" width="13.88671875" style="129" customWidth="1"/>
    <col min="11559" max="11559" width="22.44140625" style="129" customWidth="1"/>
    <col min="11560" max="11560" width="16" style="129" customWidth="1"/>
    <col min="11561" max="11561" width="13.33203125" style="129" customWidth="1"/>
    <col min="11562" max="11562" width="23.88671875" style="129" customWidth="1"/>
    <col min="11563" max="11563" width="17" style="129" customWidth="1"/>
    <col min="11564" max="11564" width="15.109375" style="129" customWidth="1"/>
    <col min="11565" max="11569" width="0" style="129" hidden="1" customWidth="1"/>
    <col min="11570" max="11572" width="32.6640625" style="129" customWidth="1"/>
    <col min="11573" max="11573" width="27.44140625" style="129" customWidth="1"/>
    <col min="11574" max="11574" width="23.88671875" style="129" customWidth="1"/>
    <col min="11575" max="11575" width="15.88671875" style="129" customWidth="1"/>
    <col min="11576" max="11576" width="10.88671875" style="129" customWidth="1"/>
    <col min="11577" max="11577" width="23.88671875" style="129" customWidth="1"/>
    <col min="11578" max="11809" width="9.109375" style="129"/>
    <col min="11810" max="11810" width="12.109375" style="129" customWidth="1"/>
    <col min="11811" max="11811" width="79.5546875" style="129" customWidth="1"/>
    <col min="11812" max="11812" width="22.5546875" style="129" customWidth="1"/>
    <col min="11813" max="11813" width="16.6640625" style="129" customWidth="1"/>
    <col min="11814" max="11814" width="13.88671875" style="129" customWidth="1"/>
    <col min="11815" max="11815" width="22.44140625" style="129" customWidth="1"/>
    <col min="11816" max="11816" width="16" style="129" customWidth="1"/>
    <col min="11817" max="11817" width="13.33203125" style="129" customWidth="1"/>
    <col min="11818" max="11818" width="23.88671875" style="129" customWidth="1"/>
    <col min="11819" max="11819" width="17" style="129" customWidth="1"/>
    <col min="11820" max="11820" width="15.109375" style="129" customWidth="1"/>
    <col min="11821" max="11825" width="0" style="129" hidden="1" customWidth="1"/>
    <col min="11826" max="11828" width="32.6640625" style="129" customWidth="1"/>
    <col min="11829" max="11829" width="27.44140625" style="129" customWidth="1"/>
    <col min="11830" max="11830" width="23.88671875" style="129" customWidth="1"/>
    <col min="11831" max="11831" width="15.88671875" style="129" customWidth="1"/>
    <col min="11832" max="11832" width="10.88671875" style="129" customWidth="1"/>
    <col min="11833" max="11833" width="23.88671875" style="129" customWidth="1"/>
    <col min="11834" max="12065" width="9.109375" style="129"/>
    <col min="12066" max="12066" width="12.109375" style="129" customWidth="1"/>
    <col min="12067" max="12067" width="79.5546875" style="129" customWidth="1"/>
    <col min="12068" max="12068" width="22.5546875" style="129" customWidth="1"/>
    <col min="12069" max="12069" width="16.6640625" style="129" customWidth="1"/>
    <col min="12070" max="12070" width="13.88671875" style="129" customWidth="1"/>
    <col min="12071" max="12071" width="22.44140625" style="129" customWidth="1"/>
    <col min="12072" max="12072" width="16" style="129" customWidth="1"/>
    <col min="12073" max="12073" width="13.33203125" style="129" customWidth="1"/>
    <col min="12074" max="12074" width="23.88671875" style="129" customWidth="1"/>
    <col min="12075" max="12075" width="17" style="129" customWidth="1"/>
    <col min="12076" max="12076" width="15.109375" style="129" customWidth="1"/>
    <col min="12077" max="12081" width="0" style="129" hidden="1" customWidth="1"/>
    <col min="12082" max="12084" width="32.6640625" style="129" customWidth="1"/>
    <col min="12085" max="12085" width="27.44140625" style="129" customWidth="1"/>
    <col min="12086" max="12086" width="23.88671875" style="129" customWidth="1"/>
    <col min="12087" max="12087" width="15.88671875" style="129" customWidth="1"/>
    <col min="12088" max="12088" width="10.88671875" style="129" customWidth="1"/>
    <col min="12089" max="12089" width="23.88671875" style="129" customWidth="1"/>
    <col min="12090" max="12321" width="9.109375" style="129"/>
    <col min="12322" max="12322" width="12.109375" style="129" customWidth="1"/>
    <col min="12323" max="12323" width="79.5546875" style="129" customWidth="1"/>
    <col min="12324" max="12324" width="22.5546875" style="129" customWidth="1"/>
    <col min="12325" max="12325" width="16.6640625" style="129" customWidth="1"/>
    <col min="12326" max="12326" width="13.88671875" style="129" customWidth="1"/>
    <col min="12327" max="12327" width="22.44140625" style="129" customWidth="1"/>
    <col min="12328" max="12328" width="16" style="129" customWidth="1"/>
    <col min="12329" max="12329" width="13.33203125" style="129" customWidth="1"/>
    <col min="12330" max="12330" width="23.88671875" style="129" customWidth="1"/>
    <col min="12331" max="12331" width="17" style="129" customWidth="1"/>
    <col min="12332" max="12332" width="15.109375" style="129" customWidth="1"/>
    <col min="12333" max="12337" width="0" style="129" hidden="1" customWidth="1"/>
    <col min="12338" max="12340" width="32.6640625" style="129" customWidth="1"/>
    <col min="12341" max="12341" width="27.44140625" style="129" customWidth="1"/>
    <col min="12342" max="12342" width="23.88671875" style="129" customWidth="1"/>
    <col min="12343" max="12343" width="15.88671875" style="129" customWidth="1"/>
    <col min="12344" max="12344" width="10.88671875" style="129" customWidth="1"/>
    <col min="12345" max="12345" width="23.88671875" style="129" customWidth="1"/>
    <col min="12346" max="12577" width="9.109375" style="129"/>
    <col min="12578" max="12578" width="12.109375" style="129" customWidth="1"/>
    <col min="12579" max="12579" width="79.5546875" style="129" customWidth="1"/>
    <col min="12580" max="12580" width="22.5546875" style="129" customWidth="1"/>
    <col min="12581" max="12581" width="16.6640625" style="129" customWidth="1"/>
    <col min="12582" max="12582" width="13.88671875" style="129" customWidth="1"/>
    <col min="12583" max="12583" width="22.44140625" style="129" customWidth="1"/>
    <col min="12584" max="12584" width="16" style="129" customWidth="1"/>
    <col min="12585" max="12585" width="13.33203125" style="129" customWidth="1"/>
    <col min="12586" max="12586" width="23.88671875" style="129" customWidth="1"/>
    <col min="12587" max="12587" width="17" style="129" customWidth="1"/>
    <col min="12588" max="12588" width="15.109375" style="129" customWidth="1"/>
    <col min="12589" max="12593" width="0" style="129" hidden="1" customWidth="1"/>
    <col min="12594" max="12596" width="32.6640625" style="129" customWidth="1"/>
    <col min="12597" max="12597" width="27.44140625" style="129" customWidth="1"/>
    <col min="12598" max="12598" width="23.88671875" style="129" customWidth="1"/>
    <col min="12599" max="12599" width="15.88671875" style="129" customWidth="1"/>
    <col min="12600" max="12600" width="10.88671875" style="129" customWidth="1"/>
    <col min="12601" max="12601" width="23.88671875" style="129" customWidth="1"/>
    <col min="12602" max="12833" width="9.109375" style="129"/>
    <col min="12834" max="12834" width="12.109375" style="129" customWidth="1"/>
    <col min="12835" max="12835" width="79.5546875" style="129" customWidth="1"/>
    <col min="12836" max="12836" width="22.5546875" style="129" customWidth="1"/>
    <col min="12837" max="12837" width="16.6640625" style="129" customWidth="1"/>
    <col min="12838" max="12838" width="13.88671875" style="129" customWidth="1"/>
    <col min="12839" max="12839" width="22.44140625" style="129" customWidth="1"/>
    <col min="12840" max="12840" width="16" style="129" customWidth="1"/>
    <col min="12841" max="12841" width="13.33203125" style="129" customWidth="1"/>
    <col min="12842" max="12842" width="23.88671875" style="129" customWidth="1"/>
    <col min="12843" max="12843" width="17" style="129" customWidth="1"/>
    <col min="12844" max="12844" width="15.109375" style="129" customWidth="1"/>
    <col min="12845" max="12849" width="0" style="129" hidden="1" customWidth="1"/>
    <col min="12850" max="12852" width="32.6640625" style="129" customWidth="1"/>
    <col min="12853" max="12853" width="27.44140625" style="129" customWidth="1"/>
    <col min="12854" max="12854" width="23.88671875" style="129" customWidth="1"/>
    <col min="12855" max="12855" width="15.88671875" style="129" customWidth="1"/>
    <col min="12856" max="12856" width="10.88671875" style="129" customWidth="1"/>
    <col min="12857" max="12857" width="23.88671875" style="129" customWidth="1"/>
    <col min="12858" max="13089" width="9.109375" style="129"/>
    <col min="13090" max="13090" width="12.109375" style="129" customWidth="1"/>
    <col min="13091" max="13091" width="79.5546875" style="129" customWidth="1"/>
    <col min="13092" max="13092" width="22.5546875" style="129" customWidth="1"/>
    <col min="13093" max="13093" width="16.6640625" style="129" customWidth="1"/>
    <col min="13094" max="13094" width="13.88671875" style="129" customWidth="1"/>
    <col min="13095" max="13095" width="22.44140625" style="129" customWidth="1"/>
    <col min="13096" max="13096" width="16" style="129" customWidth="1"/>
    <col min="13097" max="13097" width="13.33203125" style="129" customWidth="1"/>
    <col min="13098" max="13098" width="23.88671875" style="129" customWidth="1"/>
    <col min="13099" max="13099" width="17" style="129" customWidth="1"/>
    <col min="13100" max="13100" width="15.109375" style="129" customWidth="1"/>
    <col min="13101" max="13105" width="0" style="129" hidden="1" customWidth="1"/>
    <col min="13106" max="13108" width="32.6640625" style="129" customWidth="1"/>
    <col min="13109" max="13109" width="27.44140625" style="129" customWidth="1"/>
    <col min="13110" max="13110" width="23.88671875" style="129" customWidth="1"/>
    <col min="13111" max="13111" width="15.88671875" style="129" customWidth="1"/>
    <col min="13112" max="13112" width="10.88671875" style="129" customWidth="1"/>
    <col min="13113" max="13113" width="23.88671875" style="129" customWidth="1"/>
    <col min="13114" max="13345" width="9.109375" style="129"/>
    <col min="13346" max="13346" width="12.109375" style="129" customWidth="1"/>
    <col min="13347" max="13347" width="79.5546875" style="129" customWidth="1"/>
    <col min="13348" max="13348" width="22.5546875" style="129" customWidth="1"/>
    <col min="13349" max="13349" width="16.6640625" style="129" customWidth="1"/>
    <col min="13350" max="13350" width="13.88671875" style="129" customWidth="1"/>
    <col min="13351" max="13351" width="22.44140625" style="129" customWidth="1"/>
    <col min="13352" max="13352" width="16" style="129" customWidth="1"/>
    <col min="13353" max="13353" width="13.33203125" style="129" customWidth="1"/>
    <col min="13354" max="13354" width="23.88671875" style="129" customWidth="1"/>
    <col min="13355" max="13355" width="17" style="129" customWidth="1"/>
    <col min="13356" max="13356" width="15.109375" style="129" customWidth="1"/>
    <col min="13357" max="13361" width="0" style="129" hidden="1" customWidth="1"/>
    <col min="13362" max="13364" width="32.6640625" style="129" customWidth="1"/>
    <col min="13365" max="13365" width="27.44140625" style="129" customWidth="1"/>
    <col min="13366" max="13366" width="23.88671875" style="129" customWidth="1"/>
    <col min="13367" max="13367" width="15.88671875" style="129" customWidth="1"/>
    <col min="13368" max="13368" width="10.88671875" style="129" customWidth="1"/>
    <col min="13369" max="13369" width="23.88671875" style="129" customWidth="1"/>
    <col min="13370" max="13601" width="9.109375" style="129"/>
    <col min="13602" max="13602" width="12.109375" style="129" customWidth="1"/>
    <col min="13603" max="13603" width="79.5546875" style="129" customWidth="1"/>
    <col min="13604" max="13604" width="22.5546875" style="129" customWidth="1"/>
    <col min="13605" max="13605" width="16.6640625" style="129" customWidth="1"/>
    <col min="13606" max="13606" width="13.88671875" style="129" customWidth="1"/>
    <col min="13607" max="13607" width="22.44140625" style="129" customWidth="1"/>
    <col min="13608" max="13608" width="16" style="129" customWidth="1"/>
    <col min="13609" max="13609" width="13.33203125" style="129" customWidth="1"/>
    <col min="13610" max="13610" width="23.88671875" style="129" customWidth="1"/>
    <col min="13611" max="13611" width="17" style="129" customWidth="1"/>
    <col min="13612" max="13612" width="15.109375" style="129" customWidth="1"/>
    <col min="13613" max="13617" width="0" style="129" hidden="1" customWidth="1"/>
    <col min="13618" max="13620" width="32.6640625" style="129" customWidth="1"/>
    <col min="13621" max="13621" width="27.44140625" style="129" customWidth="1"/>
    <col min="13622" max="13622" width="23.88671875" style="129" customWidth="1"/>
    <col min="13623" max="13623" width="15.88671875" style="129" customWidth="1"/>
    <col min="13624" max="13624" width="10.88671875" style="129" customWidth="1"/>
    <col min="13625" max="13625" width="23.88671875" style="129" customWidth="1"/>
    <col min="13626" max="13857" width="9.109375" style="129"/>
    <col min="13858" max="13858" width="12.109375" style="129" customWidth="1"/>
    <col min="13859" max="13859" width="79.5546875" style="129" customWidth="1"/>
    <col min="13860" max="13860" width="22.5546875" style="129" customWidth="1"/>
    <col min="13861" max="13861" width="16.6640625" style="129" customWidth="1"/>
    <col min="13862" max="13862" width="13.88671875" style="129" customWidth="1"/>
    <col min="13863" max="13863" width="22.44140625" style="129" customWidth="1"/>
    <col min="13864" max="13864" width="16" style="129" customWidth="1"/>
    <col min="13865" max="13865" width="13.33203125" style="129" customWidth="1"/>
    <col min="13866" max="13866" width="23.88671875" style="129" customWidth="1"/>
    <col min="13867" max="13867" width="17" style="129" customWidth="1"/>
    <col min="13868" max="13868" width="15.109375" style="129" customWidth="1"/>
    <col min="13869" max="13873" width="0" style="129" hidden="1" customWidth="1"/>
    <col min="13874" max="13876" width="32.6640625" style="129" customWidth="1"/>
    <col min="13877" max="13877" width="27.44140625" style="129" customWidth="1"/>
    <col min="13878" max="13878" width="23.88671875" style="129" customWidth="1"/>
    <col min="13879" max="13879" width="15.88671875" style="129" customWidth="1"/>
    <col min="13880" max="13880" width="10.88671875" style="129" customWidth="1"/>
    <col min="13881" max="13881" width="23.88671875" style="129" customWidth="1"/>
    <col min="13882" max="14113" width="9.109375" style="129"/>
    <col min="14114" max="14114" width="12.109375" style="129" customWidth="1"/>
    <col min="14115" max="14115" width="79.5546875" style="129" customWidth="1"/>
    <col min="14116" max="14116" width="22.5546875" style="129" customWidth="1"/>
    <col min="14117" max="14117" width="16.6640625" style="129" customWidth="1"/>
    <col min="14118" max="14118" width="13.88671875" style="129" customWidth="1"/>
    <col min="14119" max="14119" width="22.44140625" style="129" customWidth="1"/>
    <col min="14120" max="14120" width="16" style="129" customWidth="1"/>
    <col min="14121" max="14121" width="13.33203125" style="129" customWidth="1"/>
    <col min="14122" max="14122" width="23.88671875" style="129" customWidth="1"/>
    <col min="14123" max="14123" width="17" style="129" customWidth="1"/>
    <col min="14124" max="14124" width="15.109375" style="129" customWidth="1"/>
    <col min="14125" max="14129" width="0" style="129" hidden="1" customWidth="1"/>
    <col min="14130" max="14132" width="32.6640625" style="129" customWidth="1"/>
    <col min="14133" max="14133" width="27.44140625" style="129" customWidth="1"/>
    <col min="14134" max="14134" width="23.88671875" style="129" customWidth="1"/>
    <col min="14135" max="14135" width="15.88671875" style="129" customWidth="1"/>
    <col min="14136" max="14136" width="10.88671875" style="129" customWidth="1"/>
    <col min="14137" max="14137" width="23.88671875" style="129" customWidth="1"/>
    <col min="14138" max="14369" width="9.109375" style="129"/>
    <col min="14370" max="14370" width="12.109375" style="129" customWidth="1"/>
    <col min="14371" max="14371" width="79.5546875" style="129" customWidth="1"/>
    <col min="14372" max="14372" width="22.5546875" style="129" customWidth="1"/>
    <col min="14373" max="14373" width="16.6640625" style="129" customWidth="1"/>
    <col min="14374" max="14374" width="13.88671875" style="129" customWidth="1"/>
    <col min="14375" max="14375" width="22.44140625" style="129" customWidth="1"/>
    <col min="14376" max="14376" width="16" style="129" customWidth="1"/>
    <col min="14377" max="14377" width="13.33203125" style="129" customWidth="1"/>
    <col min="14378" max="14378" width="23.88671875" style="129" customWidth="1"/>
    <col min="14379" max="14379" width="17" style="129" customWidth="1"/>
    <col min="14380" max="14380" width="15.109375" style="129" customWidth="1"/>
    <col min="14381" max="14385" width="0" style="129" hidden="1" customWidth="1"/>
    <col min="14386" max="14388" width="32.6640625" style="129" customWidth="1"/>
    <col min="14389" max="14389" width="27.44140625" style="129" customWidth="1"/>
    <col min="14390" max="14390" width="23.88671875" style="129" customWidth="1"/>
    <col min="14391" max="14391" width="15.88671875" style="129" customWidth="1"/>
    <col min="14392" max="14392" width="10.88671875" style="129" customWidth="1"/>
    <col min="14393" max="14393" width="23.88671875" style="129" customWidth="1"/>
    <col min="14394" max="14625" width="9.109375" style="129"/>
    <col min="14626" max="14626" width="12.109375" style="129" customWidth="1"/>
    <col min="14627" max="14627" width="79.5546875" style="129" customWidth="1"/>
    <col min="14628" max="14628" width="22.5546875" style="129" customWidth="1"/>
    <col min="14629" max="14629" width="16.6640625" style="129" customWidth="1"/>
    <col min="14630" max="14630" width="13.88671875" style="129" customWidth="1"/>
    <col min="14631" max="14631" width="22.44140625" style="129" customWidth="1"/>
    <col min="14632" max="14632" width="16" style="129" customWidth="1"/>
    <col min="14633" max="14633" width="13.33203125" style="129" customWidth="1"/>
    <col min="14634" max="14634" width="23.88671875" style="129" customWidth="1"/>
    <col min="14635" max="14635" width="17" style="129" customWidth="1"/>
    <col min="14636" max="14636" width="15.109375" style="129" customWidth="1"/>
    <col min="14637" max="14641" width="0" style="129" hidden="1" customWidth="1"/>
    <col min="14642" max="14644" width="32.6640625" style="129" customWidth="1"/>
    <col min="14645" max="14645" width="27.44140625" style="129" customWidth="1"/>
    <col min="14646" max="14646" width="23.88671875" style="129" customWidth="1"/>
    <col min="14647" max="14647" width="15.88671875" style="129" customWidth="1"/>
    <col min="14648" max="14648" width="10.88671875" style="129" customWidth="1"/>
    <col min="14649" max="14649" width="23.88671875" style="129" customWidth="1"/>
    <col min="14650" max="14881" width="9.109375" style="129"/>
    <col min="14882" max="14882" width="12.109375" style="129" customWidth="1"/>
    <col min="14883" max="14883" width="79.5546875" style="129" customWidth="1"/>
    <col min="14884" max="14884" width="22.5546875" style="129" customWidth="1"/>
    <col min="14885" max="14885" width="16.6640625" style="129" customWidth="1"/>
    <col min="14886" max="14886" width="13.88671875" style="129" customWidth="1"/>
    <col min="14887" max="14887" width="22.44140625" style="129" customWidth="1"/>
    <col min="14888" max="14888" width="16" style="129" customWidth="1"/>
    <col min="14889" max="14889" width="13.33203125" style="129" customWidth="1"/>
    <col min="14890" max="14890" width="23.88671875" style="129" customWidth="1"/>
    <col min="14891" max="14891" width="17" style="129" customWidth="1"/>
    <col min="14892" max="14892" width="15.109375" style="129" customWidth="1"/>
    <col min="14893" max="14897" width="0" style="129" hidden="1" customWidth="1"/>
    <col min="14898" max="14900" width="32.6640625" style="129" customWidth="1"/>
    <col min="14901" max="14901" width="27.44140625" style="129" customWidth="1"/>
    <col min="14902" max="14902" width="23.88671875" style="129" customWidth="1"/>
    <col min="14903" max="14903" width="15.88671875" style="129" customWidth="1"/>
    <col min="14904" max="14904" width="10.88671875" style="129" customWidth="1"/>
    <col min="14905" max="14905" width="23.88671875" style="129" customWidth="1"/>
    <col min="14906" max="15137" width="9.109375" style="129"/>
    <col min="15138" max="15138" width="12.109375" style="129" customWidth="1"/>
    <col min="15139" max="15139" width="79.5546875" style="129" customWidth="1"/>
    <col min="15140" max="15140" width="22.5546875" style="129" customWidth="1"/>
    <col min="15141" max="15141" width="16.6640625" style="129" customWidth="1"/>
    <col min="15142" max="15142" width="13.88671875" style="129" customWidth="1"/>
    <col min="15143" max="15143" width="22.44140625" style="129" customWidth="1"/>
    <col min="15144" max="15144" width="16" style="129" customWidth="1"/>
    <col min="15145" max="15145" width="13.33203125" style="129" customWidth="1"/>
    <col min="15146" max="15146" width="23.88671875" style="129" customWidth="1"/>
    <col min="15147" max="15147" width="17" style="129" customWidth="1"/>
    <col min="15148" max="15148" width="15.109375" style="129" customWidth="1"/>
    <col min="15149" max="15153" width="0" style="129" hidden="1" customWidth="1"/>
    <col min="15154" max="15156" width="32.6640625" style="129" customWidth="1"/>
    <col min="15157" max="15157" width="27.44140625" style="129" customWidth="1"/>
    <col min="15158" max="15158" width="23.88671875" style="129" customWidth="1"/>
    <col min="15159" max="15159" width="15.88671875" style="129" customWidth="1"/>
    <col min="15160" max="15160" width="10.88671875" style="129" customWidth="1"/>
    <col min="15161" max="15161" width="23.88671875" style="129" customWidth="1"/>
    <col min="15162" max="15393" width="9.109375" style="129"/>
    <col min="15394" max="15394" width="12.109375" style="129" customWidth="1"/>
    <col min="15395" max="15395" width="79.5546875" style="129" customWidth="1"/>
    <col min="15396" max="15396" width="22.5546875" style="129" customWidth="1"/>
    <col min="15397" max="15397" width="16.6640625" style="129" customWidth="1"/>
    <col min="15398" max="15398" width="13.88671875" style="129" customWidth="1"/>
    <col min="15399" max="15399" width="22.44140625" style="129" customWidth="1"/>
    <col min="15400" max="15400" width="16" style="129" customWidth="1"/>
    <col min="15401" max="15401" width="13.33203125" style="129" customWidth="1"/>
    <col min="15402" max="15402" width="23.88671875" style="129" customWidth="1"/>
    <col min="15403" max="15403" width="17" style="129" customWidth="1"/>
    <col min="15404" max="15404" width="15.109375" style="129" customWidth="1"/>
    <col min="15405" max="15409" width="0" style="129" hidden="1" customWidth="1"/>
    <col min="15410" max="15412" width="32.6640625" style="129" customWidth="1"/>
    <col min="15413" max="15413" width="27.44140625" style="129" customWidth="1"/>
    <col min="15414" max="15414" width="23.88671875" style="129" customWidth="1"/>
    <col min="15415" max="15415" width="15.88671875" style="129" customWidth="1"/>
    <col min="15416" max="15416" width="10.88671875" style="129" customWidth="1"/>
    <col min="15417" max="15417" width="23.88671875" style="129" customWidth="1"/>
    <col min="15418" max="16384" width="9.109375" style="129"/>
  </cols>
  <sheetData>
    <row r="1" spans="1:50" ht="21">
      <c r="B1" s="130"/>
      <c r="C1" s="201"/>
      <c r="D1" s="291"/>
      <c r="E1" s="201"/>
      <c r="F1" s="201"/>
      <c r="G1" s="201"/>
      <c r="H1" s="201"/>
      <c r="J1" s="201"/>
      <c r="K1" s="292" t="s">
        <v>64</v>
      </c>
      <c r="L1" s="130"/>
      <c r="N1" s="239"/>
      <c r="O1" s="128"/>
      <c r="P1" s="239"/>
    </row>
    <row r="2" spans="1:50">
      <c r="B2" s="130"/>
      <c r="C2" s="201"/>
      <c r="D2" s="291"/>
      <c r="E2" s="201"/>
      <c r="F2" s="201"/>
      <c r="G2" s="201"/>
      <c r="H2" s="201"/>
      <c r="I2" s="293"/>
      <c r="J2" s="201"/>
      <c r="K2" s="294"/>
      <c r="L2" s="130"/>
      <c r="M2" s="132"/>
      <c r="N2" s="239"/>
      <c r="O2" s="128"/>
      <c r="P2" s="239"/>
      <c r="Q2" s="132"/>
    </row>
    <row r="3" spans="1:50" s="138" customFormat="1" ht="27.6">
      <c r="A3" s="468" t="s">
        <v>172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35"/>
      <c r="N3" s="240"/>
      <c r="O3" s="136"/>
      <c r="P3" s="240"/>
      <c r="Q3" s="137"/>
    </row>
    <row r="4" spans="1:50" s="138" customFormat="1" ht="27.6">
      <c r="A4" s="468" t="s">
        <v>239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135"/>
      <c r="N4" s="240"/>
      <c r="O4" s="136"/>
      <c r="P4" s="240"/>
      <c r="Q4" s="137"/>
    </row>
    <row r="5" spans="1:50" s="138" customFormat="1" ht="17.399999999999999">
      <c r="A5" s="139"/>
      <c r="B5" s="139"/>
      <c r="C5" s="236"/>
      <c r="D5" s="236"/>
      <c r="E5" s="236"/>
      <c r="F5" s="236"/>
      <c r="G5" s="236"/>
      <c r="H5" s="236"/>
      <c r="I5" s="469"/>
      <c r="J5" s="469"/>
      <c r="K5" s="469"/>
      <c r="L5" s="469"/>
      <c r="M5" s="135"/>
      <c r="N5" s="240"/>
      <c r="O5" s="136"/>
      <c r="P5" s="240"/>
      <c r="Q5" s="137"/>
    </row>
    <row r="6" spans="1:50" s="144" customFormat="1" ht="20.399999999999999" customHeight="1">
      <c r="A6" s="470" t="s">
        <v>65</v>
      </c>
      <c r="B6" s="470" t="s">
        <v>66</v>
      </c>
      <c r="C6" s="471" t="s">
        <v>240</v>
      </c>
      <c r="D6" s="471"/>
      <c r="E6" s="471"/>
      <c r="F6" s="471" t="s">
        <v>241</v>
      </c>
      <c r="G6" s="471"/>
      <c r="H6" s="471"/>
      <c r="I6" s="471" t="s">
        <v>242</v>
      </c>
      <c r="J6" s="471"/>
      <c r="K6" s="471"/>
      <c r="L6" s="140"/>
      <c r="M6" s="141"/>
      <c r="N6" s="241"/>
      <c r="O6" s="142"/>
      <c r="P6" s="241"/>
      <c r="Q6" s="143"/>
    </row>
    <row r="7" spans="1:50" s="144" customFormat="1" ht="46.8">
      <c r="A7" s="470"/>
      <c r="B7" s="470"/>
      <c r="C7" s="145" t="s">
        <v>67</v>
      </c>
      <c r="D7" s="146" t="s">
        <v>68</v>
      </c>
      <c r="E7" s="147" t="s">
        <v>69</v>
      </c>
      <c r="F7" s="147" t="s">
        <v>67</v>
      </c>
      <c r="G7" s="146" t="s">
        <v>68</v>
      </c>
      <c r="H7" s="147" t="s">
        <v>69</v>
      </c>
      <c r="I7" s="145" t="s">
        <v>67</v>
      </c>
      <c r="J7" s="145" t="s">
        <v>68</v>
      </c>
      <c r="K7" s="147" t="s">
        <v>69</v>
      </c>
      <c r="L7" s="331" t="s">
        <v>70</v>
      </c>
      <c r="M7" s="141"/>
      <c r="N7" s="241"/>
      <c r="O7" s="142"/>
      <c r="P7" s="241"/>
      <c r="Q7" s="143"/>
      <c r="X7" s="144">
        <f>I9/J9</f>
        <v>6398.66400564162</v>
      </c>
    </row>
    <row r="8" spans="1:50" s="152" customFormat="1" ht="18">
      <c r="A8" s="331">
        <v>1</v>
      </c>
      <c r="B8" s="331">
        <v>2</v>
      </c>
      <c r="C8" s="331">
        <v>3</v>
      </c>
      <c r="D8" s="148">
        <v>4</v>
      </c>
      <c r="E8" s="331">
        <v>5</v>
      </c>
      <c r="F8" s="331">
        <v>6</v>
      </c>
      <c r="G8" s="148">
        <v>7</v>
      </c>
      <c r="H8" s="331">
        <v>8</v>
      </c>
      <c r="I8" s="331">
        <v>9</v>
      </c>
      <c r="J8" s="331">
        <v>10</v>
      </c>
      <c r="K8" s="331">
        <v>11</v>
      </c>
      <c r="L8" s="331">
        <v>12</v>
      </c>
      <c r="M8" s="149"/>
      <c r="N8" s="242"/>
      <c r="O8" s="150"/>
      <c r="P8" s="242"/>
      <c r="Q8" s="151"/>
      <c r="AP8" s="332"/>
    </row>
    <row r="9" spans="1:50" s="161" customFormat="1" ht="21">
      <c r="A9" s="153" t="s">
        <v>8</v>
      </c>
      <c r="B9" s="154" t="s">
        <v>71</v>
      </c>
      <c r="C9" s="155">
        <f>C11+C12</f>
        <v>367095.90700000001</v>
      </c>
      <c r="D9" s="155">
        <f>D11+D12</f>
        <v>114.7107</v>
      </c>
      <c r="E9" s="333">
        <v>289.96699999999998</v>
      </c>
      <c r="F9" s="155">
        <f>F11+F12</f>
        <v>327027.96499999991</v>
      </c>
      <c r="G9" s="155">
        <f>G11+G12</f>
        <v>102.24830000000001</v>
      </c>
      <c r="H9" s="333">
        <v>289.96699999999998</v>
      </c>
      <c r="I9" s="155">
        <f>I11+I12</f>
        <v>694123.87200000009</v>
      </c>
      <c r="J9" s="155">
        <f>J11+J12</f>
        <v>108.4795</v>
      </c>
      <c r="K9" s="156">
        <v>289.96699999999998</v>
      </c>
      <c r="L9" s="157"/>
      <c r="M9" s="158">
        <f>(D9+G9)/2</f>
        <v>108.4795</v>
      </c>
      <c r="N9" s="169">
        <f>J9-M9</f>
        <v>0</v>
      </c>
      <c r="O9" s="159">
        <f>C9+F9</f>
        <v>694123.87199999997</v>
      </c>
      <c r="P9" s="169">
        <f>O9-I9</f>
        <v>0</v>
      </c>
      <c r="Q9" s="160">
        <f>I9-I14</f>
        <v>649708.86800000013</v>
      </c>
      <c r="U9" s="237">
        <f>C9/D9</f>
        <v>3200.1888838617497</v>
      </c>
      <c r="V9" s="237">
        <f>F9/G9</f>
        <v>3198.3706819575473</v>
      </c>
      <c r="W9" s="237">
        <f>I9/J9</f>
        <v>6398.66400564162</v>
      </c>
      <c r="AA9" s="346"/>
    </row>
    <row r="10" spans="1:50" s="167" customFormat="1" ht="21">
      <c r="A10" s="162"/>
      <c r="B10" s="163" t="s">
        <v>72</v>
      </c>
      <c r="C10" s="164"/>
      <c r="D10" s="164"/>
      <c r="E10" s="164"/>
      <c r="F10" s="164"/>
      <c r="G10" s="164"/>
      <c r="H10" s="164"/>
      <c r="I10" s="164"/>
      <c r="J10" s="164"/>
      <c r="K10" s="338"/>
      <c r="L10" s="165"/>
      <c r="M10" s="158">
        <f t="shared" ref="M10:M76" si="0">(D10+G10)/2</f>
        <v>0</v>
      </c>
      <c r="N10" s="169">
        <f t="shared" ref="N10:N76" si="1">J10-M10</f>
        <v>0</v>
      </c>
      <c r="O10" s="159">
        <f t="shared" ref="O10:O76" si="2">C10+F10</f>
        <v>0</v>
      </c>
      <c r="P10" s="169">
        <f t="shared" ref="P10:P76" si="3">O10-I10</f>
        <v>0</v>
      </c>
      <c r="Q10" s="166"/>
      <c r="AA10" s="342"/>
    </row>
    <row r="11" spans="1:50" s="167" customFormat="1" ht="21">
      <c r="A11" s="162" t="s">
        <v>29</v>
      </c>
      <c r="B11" s="163" t="s">
        <v>73</v>
      </c>
      <c r="C11" s="164"/>
      <c r="D11" s="164"/>
      <c r="E11" s="164"/>
      <c r="F11" s="164"/>
      <c r="G11" s="164"/>
      <c r="H11" s="164"/>
      <c r="I11" s="164"/>
      <c r="J11" s="164"/>
      <c r="K11" s="338"/>
      <c r="L11" s="165"/>
      <c r="M11" s="158">
        <f t="shared" si="0"/>
        <v>0</v>
      </c>
      <c r="N11" s="169">
        <f t="shared" si="1"/>
        <v>0</v>
      </c>
      <c r="O11" s="159">
        <f t="shared" si="2"/>
        <v>0</v>
      </c>
      <c r="P11" s="169">
        <f t="shared" si="3"/>
        <v>0</v>
      </c>
      <c r="Q11" s="166"/>
      <c r="AA11" s="342"/>
    </row>
    <row r="12" spans="1:50" s="167" customFormat="1" ht="21">
      <c r="A12" s="162" t="s">
        <v>36</v>
      </c>
      <c r="B12" s="163" t="s">
        <v>74</v>
      </c>
      <c r="C12" s="164">
        <f>C14+C15+C16+C17+C19+C18+C20</f>
        <v>367095.90700000001</v>
      </c>
      <c r="D12" s="164">
        <f>D14+D15+D16+D17+D19+D18+D20</f>
        <v>114.7107</v>
      </c>
      <c r="E12" s="164"/>
      <c r="F12" s="164">
        <f t="shared" ref="F12:G12" si="4">F14+F15+F16+F17+F19+F18+F20</f>
        <v>327027.96499999991</v>
      </c>
      <c r="G12" s="164">
        <f t="shared" si="4"/>
        <v>102.24830000000001</v>
      </c>
      <c r="H12" s="164"/>
      <c r="I12" s="164">
        <f t="shared" ref="I12:J12" si="5">I14+I15+I16+I17+I19+I18+I20</f>
        <v>694123.87200000009</v>
      </c>
      <c r="J12" s="164">
        <f t="shared" si="5"/>
        <v>108.4795</v>
      </c>
      <c r="K12" s="338"/>
      <c r="L12" s="165"/>
      <c r="M12" s="158">
        <f t="shared" si="0"/>
        <v>108.4795</v>
      </c>
      <c r="N12" s="169">
        <f t="shared" si="1"/>
        <v>0</v>
      </c>
      <c r="O12" s="159">
        <f t="shared" si="2"/>
        <v>694123.87199999997</v>
      </c>
      <c r="P12" s="169">
        <f t="shared" si="3"/>
        <v>0</v>
      </c>
      <c r="Q12" s="166"/>
      <c r="U12" s="237">
        <f t="shared" ref="U12:U78" si="6">C12/D12</f>
        <v>3200.1888838617497</v>
      </c>
      <c r="V12" s="237">
        <f t="shared" ref="V12:V78" si="7">F12/G12</f>
        <v>3198.3706819575473</v>
      </c>
      <c r="W12" s="237">
        <f t="shared" ref="W12:W78" si="8">I12/J12</f>
        <v>6398.66400564162</v>
      </c>
      <c r="X12" s="345">
        <f>ROUND(I12/$X$7,4)</f>
        <v>108.4795</v>
      </c>
    </row>
    <row r="13" spans="1:50" s="167" customFormat="1" ht="21">
      <c r="A13" s="162"/>
      <c r="B13" s="163" t="s">
        <v>72</v>
      </c>
      <c r="C13" s="164"/>
      <c r="D13" s="164"/>
      <c r="E13" s="164"/>
      <c r="F13" s="164"/>
      <c r="G13" s="164"/>
      <c r="H13" s="164"/>
      <c r="I13" s="164"/>
      <c r="J13" s="164"/>
      <c r="K13" s="338"/>
      <c r="L13" s="165"/>
      <c r="M13" s="158">
        <f t="shared" si="0"/>
        <v>0</v>
      </c>
      <c r="N13" s="169">
        <f t="shared" si="1"/>
        <v>0</v>
      </c>
      <c r="O13" s="159">
        <f t="shared" si="2"/>
        <v>0</v>
      </c>
      <c r="P13" s="169">
        <f t="shared" si="3"/>
        <v>0</v>
      </c>
      <c r="Q13" s="168"/>
      <c r="U13" s="237"/>
      <c r="V13" s="237"/>
      <c r="W13" s="237"/>
      <c r="X13" s="167">
        <f t="shared" ref="X13:X79" si="9">ROUND(I13/$X$7,4)</f>
        <v>0</v>
      </c>
    </row>
    <row r="14" spans="1:50" s="167" customFormat="1" ht="21">
      <c r="A14" s="162" t="s">
        <v>75</v>
      </c>
      <c r="B14" s="163" t="s">
        <v>173</v>
      </c>
      <c r="C14" s="164">
        <f>C112</f>
        <v>23596.048999999999</v>
      </c>
      <c r="D14" s="164">
        <f>D112</f>
        <v>7.55</v>
      </c>
      <c r="E14" s="164"/>
      <c r="F14" s="164">
        <f>F112</f>
        <v>20818.955000000002</v>
      </c>
      <c r="G14" s="164">
        <f>G112</f>
        <v>7.55</v>
      </c>
      <c r="H14" s="164"/>
      <c r="I14" s="164">
        <f>I112</f>
        <v>44415.004000000001</v>
      </c>
      <c r="J14" s="164">
        <f>J112</f>
        <v>7.55</v>
      </c>
      <c r="K14" s="338"/>
      <c r="L14" s="165"/>
      <c r="M14" s="158">
        <f t="shared" si="0"/>
        <v>7.55</v>
      </c>
      <c r="N14" s="169">
        <f t="shared" si="1"/>
        <v>0</v>
      </c>
      <c r="O14" s="159">
        <f t="shared" si="2"/>
        <v>44415.004000000001</v>
      </c>
      <c r="P14" s="169">
        <f t="shared" si="3"/>
        <v>0</v>
      </c>
      <c r="Q14" s="168"/>
      <c r="U14" s="237">
        <f t="shared" si="6"/>
        <v>3125.304503311258</v>
      </c>
      <c r="V14" s="237">
        <f t="shared" si="7"/>
        <v>2757.4774834437089</v>
      </c>
      <c r="W14" s="237">
        <f t="shared" si="8"/>
        <v>5882.781986754967</v>
      </c>
      <c r="X14" s="167">
        <f t="shared" si="9"/>
        <v>6.9413</v>
      </c>
    </row>
    <row r="15" spans="1:50" s="167" customFormat="1" ht="21">
      <c r="A15" s="162" t="s">
        <v>77</v>
      </c>
      <c r="B15" s="163" t="s">
        <v>80</v>
      </c>
      <c r="C15" s="164">
        <f>C113+C143</f>
        <v>322788.62099999998</v>
      </c>
      <c r="D15" s="164">
        <f>D113+D143</f>
        <v>100.2757</v>
      </c>
      <c r="E15" s="164"/>
      <c r="F15" s="164">
        <f>F113+F143</f>
        <v>286294.83599999995</v>
      </c>
      <c r="G15" s="164">
        <f>G113+G143</f>
        <v>88.743300000000005</v>
      </c>
      <c r="H15" s="164"/>
      <c r="I15" s="164">
        <f>I113+I143</f>
        <v>609083.45700000005</v>
      </c>
      <c r="J15" s="164">
        <f>J113+J143</f>
        <v>94.509500000000003</v>
      </c>
      <c r="K15" s="338"/>
      <c r="L15" s="165"/>
      <c r="M15" s="158">
        <f>(D15+G15)/2</f>
        <v>94.509500000000003</v>
      </c>
      <c r="N15" s="169">
        <f t="shared" si="1"/>
        <v>0</v>
      </c>
      <c r="O15" s="159">
        <f t="shared" si="2"/>
        <v>609083.45699999994</v>
      </c>
      <c r="P15" s="169">
        <f t="shared" si="3"/>
        <v>0</v>
      </c>
      <c r="Q15" s="168"/>
      <c r="U15" s="237">
        <f t="shared" si="6"/>
        <v>3219.011395582379</v>
      </c>
      <c r="V15" s="237">
        <f t="shared" si="7"/>
        <v>3226.1008549377807</v>
      </c>
      <c r="W15" s="237">
        <f t="shared" si="8"/>
        <v>6444.6797094471985</v>
      </c>
      <c r="X15" s="167">
        <f t="shared" si="9"/>
        <v>95.1892</v>
      </c>
    </row>
    <row r="16" spans="1:50" s="167" customFormat="1" ht="21">
      <c r="A16" s="162" t="s">
        <v>79</v>
      </c>
      <c r="B16" s="163" t="s">
        <v>78</v>
      </c>
      <c r="C16" s="164">
        <f>C114+C146</f>
        <v>562.73800000000006</v>
      </c>
      <c r="D16" s="164">
        <f>D114+D146</f>
        <v>0.1729</v>
      </c>
      <c r="E16" s="164"/>
      <c r="F16" s="164">
        <f>F114+F146</f>
        <v>464.709</v>
      </c>
      <c r="G16" s="164">
        <f>G114+G146</f>
        <v>0.159</v>
      </c>
      <c r="H16" s="164"/>
      <c r="I16" s="164">
        <f>I114+I146</f>
        <v>1027.4470000000001</v>
      </c>
      <c r="J16" s="164">
        <f>J114+J146</f>
        <v>0.16594999999999999</v>
      </c>
      <c r="K16" s="337"/>
      <c r="L16" s="165"/>
      <c r="M16" s="158">
        <f t="shared" si="0"/>
        <v>0.16594999999999999</v>
      </c>
      <c r="N16" s="169">
        <f t="shared" si="1"/>
        <v>0</v>
      </c>
      <c r="O16" s="159">
        <f t="shared" si="2"/>
        <v>1027.4470000000001</v>
      </c>
      <c r="P16" s="169">
        <f t="shared" si="3"/>
        <v>0</v>
      </c>
      <c r="Q16" s="168"/>
      <c r="U16" s="237">
        <f t="shared" si="6"/>
        <v>3254.7021399652981</v>
      </c>
      <c r="V16" s="237">
        <f t="shared" si="7"/>
        <v>2922.6981132075471</v>
      </c>
      <c r="W16" s="237">
        <f t="shared" si="8"/>
        <v>6191.3046098222367</v>
      </c>
      <c r="X16" s="167">
        <f t="shared" si="9"/>
        <v>0.16059999999999999</v>
      </c>
      <c r="AM16" s="344"/>
      <c r="AN16" s="343"/>
      <c r="AO16" s="343"/>
      <c r="AP16" s="344"/>
      <c r="AQ16" s="343"/>
      <c r="AR16" s="343"/>
      <c r="AX16" s="342"/>
    </row>
    <row r="17" spans="1:26" s="167" customFormat="1" ht="21">
      <c r="A17" s="162" t="s">
        <v>174</v>
      </c>
      <c r="B17" s="163" t="s">
        <v>76</v>
      </c>
      <c r="C17" s="164">
        <f>C115+C144</f>
        <v>2268.0190000000002</v>
      </c>
      <c r="D17" s="164">
        <f>D115+D144</f>
        <v>0.74070000000000003</v>
      </c>
      <c r="E17" s="164"/>
      <c r="F17" s="164">
        <f>F115+F144</f>
        <v>2042.653</v>
      </c>
      <c r="G17" s="164">
        <f>G115+G144</f>
        <v>0.59840000000000004</v>
      </c>
      <c r="H17" s="164"/>
      <c r="I17" s="164">
        <f>I115+I144</f>
        <v>4310.6720000000005</v>
      </c>
      <c r="J17" s="164">
        <f>J115+J144</f>
        <v>0.66955000000000009</v>
      </c>
      <c r="K17" s="337"/>
      <c r="L17" s="165"/>
      <c r="M17" s="158">
        <f t="shared" si="0"/>
        <v>0.66955000000000009</v>
      </c>
      <c r="N17" s="169">
        <f t="shared" si="1"/>
        <v>0</v>
      </c>
      <c r="O17" s="159">
        <f t="shared" si="2"/>
        <v>4310.6720000000005</v>
      </c>
      <c r="P17" s="169">
        <f t="shared" si="3"/>
        <v>0</v>
      </c>
      <c r="Q17" s="168"/>
      <c r="U17" s="237">
        <f t="shared" si="6"/>
        <v>3061.9940596732822</v>
      </c>
      <c r="V17" s="237">
        <f t="shared" si="7"/>
        <v>3413.5243983957216</v>
      </c>
      <c r="W17" s="237">
        <f t="shared" si="8"/>
        <v>6438.1629452617426</v>
      </c>
      <c r="X17" s="167">
        <f t="shared" si="9"/>
        <v>0.67369999999999997</v>
      </c>
    </row>
    <row r="18" spans="1:26" s="167" customFormat="1" ht="21">
      <c r="A18" s="162" t="s">
        <v>175</v>
      </c>
      <c r="B18" s="163" t="s">
        <v>176</v>
      </c>
      <c r="C18" s="164">
        <f>C145</f>
        <v>84.593000000000004</v>
      </c>
      <c r="D18" s="164">
        <f>D145</f>
        <v>2.64E-2</v>
      </c>
      <c r="E18" s="164"/>
      <c r="F18" s="164">
        <f>F145</f>
        <v>79.599999999999994</v>
      </c>
      <c r="G18" s="164">
        <f>G145</f>
        <v>2.3599999999999999E-2</v>
      </c>
      <c r="H18" s="164"/>
      <c r="I18" s="164">
        <f>I145</f>
        <v>164.19299999999998</v>
      </c>
      <c r="J18" s="164">
        <f>J145</f>
        <v>2.5000000000000001E-2</v>
      </c>
      <c r="K18" s="337"/>
      <c r="L18" s="165"/>
      <c r="M18" s="158">
        <f t="shared" si="0"/>
        <v>2.5000000000000001E-2</v>
      </c>
      <c r="N18" s="169">
        <f t="shared" si="1"/>
        <v>0</v>
      </c>
      <c r="O18" s="159">
        <f t="shared" si="2"/>
        <v>164.19299999999998</v>
      </c>
      <c r="P18" s="169">
        <f t="shared" si="3"/>
        <v>0</v>
      </c>
      <c r="Q18" s="168"/>
      <c r="U18" s="237">
        <f t="shared" si="6"/>
        <v>3204.280303030303</v>
      </c>
      <c r="V18" s="237">
        <f t="shared" si="7"/>
        <v>3372.8813559322034</v>
      </c>
      <c r="W18" s="237">
        <f t="shared" si="8"/>
        <v>6567.7199999999993</v>
      </c>
      <c r="X18" s="167">
        <f t="shared" si="9"/>
        <v>2.5700000000000001E-2</v>
      </c>
    </row>
    <row r="19" spans="1:26" s="167" customFormat="1" ht="21">
      <c r="A19" s="162" t="s">
        <v>177</v>
      </c>
      <c r="B19" s="163" t="s">
        <v>178</v>
      </c>
      <c r="C19" s="164">
        <f>C117</f>
        <v>17795.886999999999</v>
      </c>
      <c r="D19" s="164">
        <f>D117</f>
        <v>5.9450000000000003</v>
      </c>
      <c r="E19" s="164"/>
      <c r="F19" s="164">
        <f>F117</f>
        <v>17327.212</v>
      </c>
      <c r="G19" s="164">
        <f>G117</f>
        <v>5.1740000000000004</v>
      </c>
      <c r="H19" s="164"/>
      <c r="I19" s="164">
        <f>I117</f>
        <v>35123.099000000002</v>
      </c>
      <c r="J19" s="164">
        <f>J117</f>
        <v>5.5594999999999999</v>
      </c>
      <c r="K19" s="337"/>
      <c r="L19" s="165"/>
      <c r="M19" s="158">
        <f t="shared" si="0"/>
        <v>5.5594999999999999</v>
      </c>
      <c r="N19" s="169">
        <f t="shared" si="1"/>
        <v>0</v>
      </c>
      <c r="O19" s="159">
        <f t="shared" si="2"/>
        <v>35123.099000000002</v>
      </c>
      <c r="P19" s="169">
        <f t="shared" si="3"/>
        <v>0</v>
      </c>
      <c r="Q19" s="168"/>
      <c r="U19" s="237">
        <f t="shared" si="6"/>
        <v>2993.4208578637508</v>
      </c>
      <c r="V19" s="237">
        <f t="shared" si="7"/>
        <v>3348.9006571318127</v>
      </c>
      <c r="W19" s="237">
        <f t="shared" si="8"/>
        <v>6317.6722726863927</v>
      </c>
      <c r="X19" s="167">
        <f t="shared" si="9"/>
        <v>5.4890999999999996</v>
      </c>
    </row>
    <row r="20" spans="1:26" s="167" customFormat="1" ht="21">
      <c r="A20" s="162" t="s">
        <v>246</v>
      </c>
      <c r="B20" s="163" t="s">
        <v>245</v>
      </c>
      <c r="C20" s="164"/>
      <c r="D20" s="164"/>
      <c r="E20" s="164"/>
      <c r="F20" s="164"/>
      <c r="G20" s="164"/>
      <c r="H20" s="164"/>
      <c r="I20" s="164"/>
      <c r="J20" s="164"/>
      <c r="K20" s="337"/>
      <c r="L20" s="165"/>
      <c r="M20" s="158"/>
      <c r="N20" s="169"/>
      <c r="O20" s="159"/>
      <c r="P20" s="169"/>
      <c r="Q20" s="168"/>
      <c r="U20" s="237"/>
      <c r="V20" s="237"/>
      <c r="W20" s="237"/>
    </row>
    <row r="21" spans="1:26" s="161" customFormat="1" ht="21">
      <c r="A21" s="153" t="s">
        <v>9</v>
      </c>
      <c r="B21" s="154" t="s">
        <v>81</v>
      </c>
      <c r="C21" s="155">
        <f>C119+C149</f>
        <v>51941.08</v>
      </c>
      <c r="D21" s="155">
        <f>D119+D149</f>
        <v>15.803000000000001</v>
      </c>
      <c r="E21" s="171"/>
      <c r="F21" s="171">
        <f>F119+F149</f>
        <v>51730.59</v>
      </c>
      <c r="G21" s="171">
        <f>G119+G149</f>
        <v>16.139199999999999</v>
      </c>
      <c r="H21" s="171"/>
      <c r="I21" s="155">
        <f>I119+I149</f>
        <v>103671.67</v>
      </c>
      <c r="J21" s="155">
        <f>J119+J149</f>
        <v>15.9711</v>
      </c>
      <c r="K21" s="339"/>
      <c r="L21" s="157"/>
      <c r="M21" s="158">
        <f t="shared" si="0"/>
        <v>15.9711</v>
      </c>
      <c r="N21" s="169">
        <f t="shared" si="1"/>
        <v>0</v>
      </c>
      <c r="O21" s="159">
        <f>C21+F21</f>
        <v>103671.67</v>
      </c>
      <c r="P21" s="169">
        <f t="shared" si="3"/>
        <v>0</v>
      </c>
      <c r="Q21" s="172">
        <f>I21/I9</f>
        <v>0.14935615123175014</v>
      </c>
      <c r="S21" s="235">
        <f>C21+C24</f>
        <v>353356.70600000001</v>
      </c>
      <c r="U21" s="237">
        <f t="shared" si="6"/>
        <v>3286.7860532810223</v>
      </c>
      <c r="V21" s="237">
        <f t="shared" si="7"/>
        <v>3205.2759740259739</v>
      </c>
      <c r="W21" s="237">
        <f t="shared" si="8"/>
        <v>6491.2041124280731</v>
      </c>
      <c r="X21" s="161">
        <f t="shared" si="9"/>
        <v>16.202100000000002</v>
      </c>
      <c r="Z21" s="275">
        <f>I21/I9</f>
        <v>0.14935615123175014</v>
      </c>
    </row>
    <row r="22" spans="1:26" s="161" customFormat="1" ht="41.4">
      <c r="A22" s="173" t="s">
        <v>10</v>
      </c>
      <c r="B22" s="154" t="s">
        <v>82</v>
      </c>
      <c r="C22" s="155">
        <f>C24+C25</f>
        <v>315154.82699999999</v>
      </c>
      <c r="D22" s="155">
        <f>D24+D25</f>
        <v>97.783499999999989</v>
      </c>
      <c r="E22" s="155"/>
      <c r="F22" s="155">
        <f>F24+F25</f>
        <v>275297.375</v>
      </c>
      <c r="G22" s="171">
        <f>G24+G25</f>
        <v>84.033299999999997</v>
      </c>
      <c r="H22" s="155"/>
      <c r="I22" s="155">
        <f>I24+I25</f>
        <v>590452.20200000005</v>
      </c>
      <c r="J22" s="155">
        <f>J24+J25</f>
        <v>90.920400000000001</v>
      </c>
      <c r="K22" s="336"/>
      <c r="L22" s="157"/>
      <c r="M22" s="158">
        <f t="shared" si="0"/>
        <v>90.9084</v>
      </c>
      <c r="N22" s="169">
        <f>J22-M22</f>
        <v>1.2000000000000455E-2</v>
      </c>
      <c r="O22" s="159">
        <f t="shared" si="2"/>
        <v>590452.20200000005</v>
      </c>
      <c r="P22" s="169">
        <f t="shared" si="3"/>
        <v>0</v>
      </c>
      <c r="Q22" s="169"/>
      <c r="S22" s="235">
        <f>F21+F24</f>
        <v>317481.91000000003</v>
      </c>
      <c r="U22" s="237">
        <f t="shared" si="6"/>
        <v>3222.9857491294547</v>
      </c>
      <c r="V22" s="237">
        <f t="shared" si="7"/>
        <v>3276.0509821701635</v>
      </c>
      <c r="W22" s="237">
        <f t="shared" si="8"/>
        <v>6494.1663477063457</v>
      </c>
      <c r="X22" s="161">
        <f t="shared" si="9"/>
        <v>92.2774</v>
      </c>
    </row>
    <row r="23" spans="1:26" s="167" customFormat="1" ht="21">
      <c r="A23" s="162"/>
      <c r="B23" s="163" t="s">
        <v>83</v>
      </c>
      <c r="C23" s="155"/>
      <c r="D23" s="155"/>
      <c r="E23" s="164"/>
      <c r="F23" s="164">
        <f t="shared" ref="F23:G88" si="10">I23-C23</f>
        <v>0</v>
      </c>
      <c r="G23" s="164"/>
      <c r="H23" s="164"/>
      <c r="I23" s="155"/>
      <c r="J23" s="155"/>
      <c r="K23" s="337"/>
      <c r="L23" s="165"/>
      <c r="M23" s="158">
        <f t="shared" si="0"/>
        <v>0</v>
      </c>
      <c r="N23" s="169">
        <f>J23-M23</f>
        <v>0</v>
      </c>
      <c r="O23" s="159">
        <f t="shared" si="2"/>
        <v>0</v>
      </c>
      <c r="P23" s="169">
        <f t="shared" si="3"/>
        <v>0</v>
      </c>
      <c r="Q23" s="168"/>
      <c r="U23" s="237"/>
      <c r="V23" s="237"/>
      <c r="W23" s="237"/>
      <c r="X23" s="167">
        <f t="shared" si="9"/>
        <v>0</v>
      </c>
    </row>
    <row r="24" spans="1:26" s="167" customFormat="1" ht="21">
      <c r="A24" s="162" t="s">
        <v>84</v>
      </c>
      <c r="B24" s="163" t="s">
        <v>85</v>
      </c>
      <c r="C24" s="164">
        <f>C122+C152</f>
        <v>301415.62599999999</v>
      </c>
      <c r="D24" s="164">
        <f>D122+D152</f>
        <v>94.324999999999989</v>
      </c>
      <c r="E24" s="164"/>
      <c r="F24" s="164">
        <f>F122+F152</f>
        <v>265751.32</v>
      </c>
      <c r="G24" s="164">
        <f>G122+G152</f>
        <v>80.848799999999997</v>
      </c>
      <c r="H24" s="164"/>
      <c r="I24" s="164">
        <f>I122+I152</f>
        <v>567166.946</v>
      </c>
      <c r="J24" s="164">
        <f>J122+J152</f>
        <v>87.5869</v>
      </c>
      <c r="K24" s="337"/>
      <c r="L24" s="165"/>
      <c r="M24" s="158">
        <f t="shared" si="0"/>
        <v>87.586899999999986</v>
      </c>
      <c r="N24" s="169">
        <f t="shared" si="1"/>
        <v>0</v>
      </c>
      <c r="O24" s="159">
        <f t="shared" si="2"/>
        <v>567166.946</v>
      </c>
      <c r="P24" s="169">
        <f t="shared" si="3"/>
        <v>0</v>
      </c>
      <c r="Q24" s="168"/>
      <c r="U24" s="237">
        <f t="shared" si="6"/>
        <v>3195.5009382454282</v>
      </c>
      <c r="V24" s="237">
        <f t="shared" si="7"/>
        <v>3287.0162575078421</v>
      </c>
      <c r="W24" s="237">
        <f t="shared" si="8"/>
        <v>6475.4768806750781</v>
      </c>
      <c r="X24" s="167">
        <f t="shared" si="9"/>
        <v>88.638300000000001</v>
      </c>
    </row>
    <row r="25" spans="1:26" s="167" customFormat="1" ht="21">
      <c r="A25" s="162" t="s">
        <v>86</v>
      </c>
      <c r="B25" s="163" t="s">
        <v>87</v>
      </c>
      <c r="C25" s="164">
        <f>C31+C27+C29+C33+C35</f>
        <v>13739.201000000001</v>
      </c>
      <c r="D25" s="164">
        <f>D31+D27+D29+D33+D35</f>
        <v>3.4584999999999999</v>
      </c>
      <c r="E25" s="164"/>
      <c r="F25" s="164">
        <f t="shared" ref="F25:G25" si="11">F31+F27+F29+F33+F35</f>
        <v>9546.0550000000003</v>
      </c>
      <c r="G25" s="164">
        <f t="shared" si="11"/>
        <v>3.1844999999999999</v>
      </c>
      <c r="H25" s="164"/>
      <c r="I25" s="164">
        <f t="shared" ref="I25:J25" si="12">I31+I27+I29+I33+I35</f>
        <v>23285.256000000001</v>
      </c>
      <c r="J25" s="164">
        <f t="shared" si="12"/>
        <v>3.3334999999999999</v>
      </c>
      <c r="K25" s="338"/>
      <c r="L25" s="165"/>
      <c r="M25" s="158">
        <f t="shared" si="0"/>
        <v>3.3214999999999999</v>
      </c>
      <c r="N25" s="169">
        <f t="shared" si="1"/>
        <v>1.2000000000000011E-2</v>
      </c>
      <c r="O25" s="159">
        <f>C25+F25</f>
        <v>23285.256000000001</v>
      </c>
      <c r="P25" s="169">
        <f t="shared" si="3"/>
        <v>0</v>
      </c>
      <c r="Q25" s="168"/>
      <c r="U25" s="237">
        <f t="shared" si="6"/>
        <v>3972.5895619488219</v>
      </c>
      <c r="V25" s="237">
        <f t="shared" si="7"/>
        <v>2997.6621133615954</v>
      </c>
      <c r="W25" s="237">
        <f t="shared" si="8"/>
        <v>6985.2275386230694</v>
      </c>
      <c r="X25" s="167">
        <f t="shared" si="9"/>
        <v>3.6391</v>
      </c>
    </row>
    <row r="26" spans="1:26" s="167" customFormat="1" ht="21">
      <c r="A26" s="162"/>
      <c r="B26" s="163" t="s">
        <v>83</v>
      </c>
      <c r="C26" s="164"/>
      <c r="D26" s="164"/>
      <c r="E26" s="164"/>
      <c r="F26" s="164"/>
      <c r="G26" s="164"/>
      <c r="H26" s="164"/>
      <c r="I26" s="164"/>
      <c r="J26" s="164"/>
      <c r="K26" s="337"/>
      <c r="L26" s="165"/>
      <c r="M26" s="158">
        <f t="shared" si="0"/>
        <v>0</v>
      </c>
      <c r="N26" s="169">
        <f t="shared" si="1"/>
        <v>0</v>
      </c>
      <c r="O26" s="159">
        <f t="shared" si="2"/>
        <v>0</v>
      </c>
      <c r="P26" s="169">
        <f t="shared" si="3"/>
        <v>0</v>
      </c>
      <c r="Q26" s="168"/>
      <c r="U26" s="237"/>
      <c r="V26" s="237"/>
      <c r="W26" s="237"/>
      <c r="X26" s="167">
        <f t="shared" si="9"/>
        <v>0</v>
      </c>
    </row>
    <row r="27" spans="1:26" s="167" customFormat="1" ht="21">
      <c r="A27" s="162" t="s">
        <v>88</v>
      </c>
      <c r="B27" s="163" t="s">
        <v>80</v>
      </c>
      <c r="C27" s="164"/>
      <c r="D27" s="164"/>
      <c r="E27" s="164"/>
      <c r="F27" s="164"/>
      <c r="G27" s="164"/>
      <c r="H27" s="164"/>
      <c r="I27" s="164"/>
      <c r="J27" s="164"/>
      <c r="K27" s="337"/>
      <c r="L27" s="165"/>
      <c r="M27" s="158">
        <f t="shared" si="0"/>
        <v>0</v>
      </c>
      <c r="N27" s="169">
        <f t="shared" si="1"/>
        <v>0</v>
      </c>
      <c r="O27" s="159">
        <f t="shared" si="2"/>
        <v>0</v>
      </c>
      <c r="P27" s="169">
        <f t="shared" si="3"/>
        <v>0</v>
      </c>
      <c r="Q27" s="168"/>
      <c r="U27" s="237"/>
      <c r="V27" s="237"/>
      <c r="W27" s="237"/>
      <c r="X27" s="167">
        <f t="shared" si="9"/>
        <v>0</v>
      </c>
    </row>
    <row r="28" spans="1:26" s="167" customFormat="1" ht="21">
      <c r="A28" s="174" t="s">
        <v>164</v>
      </c>
      <c r="B28" s="175" t="s">
        <v>179</v>
      </c>
      <c r="C28" s="164">
        <f>C27-C15</f>
        <v>-322788.62099999998</v>
      </c>
      <c r="D28" s="164">
        <f>D27-D15</f>
        <v>-100.2757</v>
      </c>
      <c r="E28" s="164"/>
      <c r="F28" s="164">
        <f>F27-F15</f>
        <v>-286294.83599999995</v>
      </c>
      <c r="G28" s="164">
        <f>G27-G15</f>
        <v>-88.743300000000005</v>
      </c>
      <c r="H28" s="164"/>
      <c r="I28" s="164">
        <f>I27-I15</f>
        <v>-609083.45700000005</v>
      </c>
      <c r="J28" s="164">
        <f>J27-J15</f>
        <v>-94.509500000000003</v>
      </c>
      <c r="K28" s="337"/>
      <c r="L28" s="165"/>
      <c r="M28" s="158">
        <f t="shared" si="0"/>
        <v>-94.509500000000003</v>
      </c>
      <c r="N28" s="169">
        <f t="shared" si="1"/>
        <v>0</v>
      </c>
      <c r="O28" s="159">
        <f t="shared" si="2"/>
        <v>-609083.45699999994</v>
      </c>
      <c r="P28" s="169">
        <f t="shared" si="3"/>
        <v>0</v>
      </c>
      <c r="Q28" s="168"/>
      <c r="U28" s="237">
        <f t="shared" si="6"/>
        <v>3219.011395582379</v>
      </c>
      <c r="V28" s="237">
        <f t="shared" si="7"/>
        <v>3226.1008549377807</v>
      </c>
      <c r="W28" s="237">
        <f t="shared" si="8"/>
        <v>6444.6797094471985</v>
      </c>
      <c r="X28" s="167">
        <f t="shared" si="9"/>
        <v>-95.1892</v>
      </c>
    </row>
    <row r="29" spans="1:26" s="167" customFormat="1" ht="21">
      <c r="A29" s="162" t="s">
        <v>180</v>
      </c>
      <c r="B29" s="163" t="s">
        <v>181</v>
      </c>
      <c r="C29" s="164"/>
      <c r="D29" s="164"/>
      <c r="E29" s="164"/>
      <c r="F29" s="164"/>
      <c r="G29" s="164"/>
      <c r="H29" s="164"/>
      <c r="I29" s="164"/>
      <c r="J29" s="164"/>
      <c r="K29" s="337"/>
      <c r="L29" s="165"/>
      <c r="M29" s="158">
        <f t="shared" si="0"/>
        <v>0</v>
      </c>
      <c r="N29" s="169">
        <f t="shared" si="1"/>
        <v>0</v>
      </c>
      <c r="O29" s="159">
        <f t="shared" si="2"/>
        <v>0</v>
      </c>
      <c r="P29" s="169">
        <f t="shared" si="3"/>
        <v>0</v>
      </c>
      <c r="Q29" s="168"/>
      <c r="U29" s="237"/>
      <c r="V29" s="237"/>
      <c r="W29" s="237"/>
      <c r="X29" s="167">
        <f t="shared" si="9"/>
        <v>0</v>
      </c>
    </row>
    <row r="30" spans="1:26" s="167" customFormat="1" ht="21">
      <c r="A30" s="174" t="s">
        <v>165</v>
      </c>
      <c r="B30" s="175" t="s">
        <v>182</v>
      </c>
      <c r="C30" s="164">
        <f>C29-C16</f>
        <v>-562.73800000000006</v>
      </c>
      <c r="D30" s="164">
        <f>D29-D16</f>
        <v>-0.1729</v>
      </c>
      <c r="E30" s="164"/>
      <c r="F30" s="164">
        <f t="shared" si="10"/>
        <v>-464.70900000000006</v>
      </c>
      <c r="G30" s="164">
        <f>G29-G16</f>
        <v>-0.159</v>
      </c>
      <c r="H30" s="164"/>
      <c r="I30" s="164">
        <f>I29-I16</f>
        <v>-1027.4470000000001</v>
      </c>
      <c r="J30" s="164">
        <f>J29-J16</f>
        <v>-0.16594999999999999</v>
      </c>
      <c r="K30" s="337"/>
      <c r="L30" s="165"/>
      <c r="M30" s="158">
        <f t="shared" si="0"/>
        <v>-0.16594999999999999</v>
      </c>
      <c r="N30" s="169">
        <f t="shared" si="1"/>
        <v>0</v>
      </c>
      <c r="O30" s="159">
        <f t="shared" si="2"/>
        <v>-1027.4470000000001</v>
      </c>
      <c r="P30" s="169">
        <f t="shared" si="3"/>
        <v>0</v>
      </c>
      <c r="Q30" s="168"/>
      <c r="U30" s="237">
        <f t="shared" si="6"/>
        <v>3254.7021399652981</v>
      </c>
      <c r="V30" s="237">
        <f t="shared" si="7"/>
        <v>2922.6981132075475</v>
      </c>
      <c r="W30" s="237">
        <f t="shared" si="8"/>
        <v>6191.3046098222367</v>
      </c>
      <c r="X30" s="167">
        <f t="shared" si="9"/>
        <v>-0.16059999999999999</v>
      </c>
    </row>
    <row r="31" spans="1:26" s="167" customFormat="1" ht="21">
      <c r="A31" s="162" t="s">
        <v>183</v>
      </c>
      <c r="B31" s="163" t="s">
        <v>76</v>
      </c>
      <c r="C31" s="164">
        <f>C129+C157</f>
        <v>13568.201000000001</v>
      </c>
      <c r="D31" s="164">
        <f>D129+D157</f>
        <v>3.4304999999999999</v>
      </c>
      <c r="E31" s="164"/>
      <c r="F31" s="164">
        <f t="shared" ref="F31:G31" si="13">F129+F157</f>
        <v>9418.0550000000003</v>
      </c>
      <c r="G31" s="164">
        <f t="shared" si="13"/>
        <v>3.1884999999999999</v>
      </c>
      <c r="H31" s="164"/>
      <c r="I31" s="164">
        <f t="shared" ref="I31:J31" si="14">I129+I157</f>
        <v>22986.256000000001</v>
      </c>
      <c r="J31" s="164">
        <f t="shared" si="14"/>
        <v>3.3094999999999999</v>
      </c>
      <c r="K31" s="337"/>
      <c r="L31" s="165"/>
      <c r="M31" s="158">
        <f t="shared" si="0"/>
        <v>3.3094999999999999</v>
      </c>
      <c r="N31" s="169">
        <f t="shared" si="1"/>
        <v>0</v>
      </c>
      <c r="O31" s="159">
        <f t="shared" si="2"/>
        <v>22986.256000000001</v>
      </c>
      <c r="P31" s="169">
        <f t="shared" si="3"/>
        <v>0</v>
      </c>
      <c r="Q31" s="168"/>
      <c r="U31" s="237">
        <f t="shared" si="6"/>
        <v>3955.1671767963858</v>
      </c>
      <c r="V31" s="237">
        <f t="shared" si="7"/>
        <v>2953.7572526266272</v>
      </c>
      <c r="W31" s="237">
        <f t="shared" si="8"/>
        <v>6945.5373923553416</v>
      </c>
      <c r="X31" s="167">
        <f t="shared" si="9"/>
        <v>3.5924</v>
      </c>
    </row>
    <row r="32" spans="1:26" s="167" customFormat="1" ht="21">
      <c r="A32" s="174" t="s">
        <v>184</v>
      </c>
      <c r="B32" s="175" t="s">
        <v>185</v>
      </c>
      <c r="C32" s="164">
        <f>C31-C17</f>
        <v>11300.182000000001</v>
      </c>
      <c r="D32" s="164">
        <f>D31-D17</f>
        <v>2.6898</v>
      </c>
      <c r="E32" s="164"/>
      <c r="F32" s="164">
        <f>F31-F17</f>
        <v>7375.402</v>
      </c>
      <c r="G32" s="164">
        <f>G31-G17</f>
        <v>2.5900999999999996</v>
      </c>
      <c r="H32" s="164"/>
      <c r="I32" s="164">
        <f>I31-I17</f>
        <v>18675.584000000003</v>
      </c>
      <c r="J32" s="164">
        <f>J31-J17</f>
        <v>2.6399499999999998</v>
      </c>
      <c r="K32" s="337"/>
      <c r="L32" s="165"/>
      <c r="M32" s="158">
        <f t="shared" si="0"/>
        <v>2.6399499999999998</v>
      </c>
      <c r="N32" s="169">
        <f t="shared" si="1"/>
        <v>0</v>
      </c>
      <c r="O32" s="159">
        <f t="shared" si="2"/>
        <v>18675.584000000003</v>
      </c>
      <c r="P32" s="169">
        <f t="shared" si="3"/>
        <v>0</v>
      </c>
      <c r="Q32" s="168"/>
      <c r="U32" s="237">
        <f t="shared" si="6"/>
        <v>4201.1235036062162</v>
      </c>
      <c r="V32" s="237">
        <f t="shared" si="7"/>
        <v>2847.5356163854681</v>
      </c>
      <c r="W32" s="237">
        <f t="shared" si="8"/>
        <v>7074.2188299020827</v>
      </c>
      <c r="X32" s="167">
        <f t="shared" si="9"/>
        <v>2.9186999999999999</v>
      </c>
    </row>
    <row r="33" spans="1:24" s="167" customFormat="1" ht="21">
      <c r="A33" s="174" t="s">
        <v>186</v>
      </c>
      <c r="B33" s="163" t="s">
        <v>178</v>
      </c>
      <c r="C33" s="164"/>
      <c r="D33" s="164"/>
      <c r="E33" s="164"/>
      <c r="F33" s="164">
        <f t="shared" ref="F33" si="15">I33-C33</f>
        <v>0</v>
      </c>
      <c r="G33" s="164"/>
      <c r="H33" s="164"/>
      <c r="I33" s="164"/>
      <c r="J33" s="164"/>
      <c r="K33" s="337"/>
      <c r="L33" s="165"/>
      <c r="M33" s="158">
        <f t="shared" ref="M33:M34" si="16">(D33+G33)/2</f>
        <v>0</v>
      </c>
      <c r="N33" s="169">
        <f t="shared" ref="N33:N34" si="17">J33-M33</f>
        <v>0</v>
      </c>
      <c r="O33" s="159">
        <f t="shared" ref="O33:O34" si="18">C33+F33</f>
        <v>0</v>
      </c>
      <c r="P33" s="169">
        <f t="shared" ref="P33:P34" si="19">O33-I33</f>
        <v>0</v>
      </c>
      <c r="Q33" s="168"/>
      <c r="U33" s="237"/>
      <c r="V33" s="237"/>
      <c r="W33" s="237"/>
      <c r="X33" s="167">
        <f t="shared" ref="X33:X34" si="20">ROUND(I33/$X$7,4)</f>
        <v>0</v>
      </c>
    </row>
    <row r="34" spans="1:24" s="167" customFormat="1" ht="21">
      <c r="A34" s="174" t="s">
        <v>187</v>
      </c>
      <c r="B34" s="175" t="s">
        <v>188</v>
      </c>
      <c r="C34" s="164">
        <f>C33-C19</f>
        <v>-17795.886999999999</v>
      </c>
      <c r="D34" s="164">
        <f>D33-D19</f>
        <v>-5.9450000000000003</v>
      </c>
      <c r="E34" s="164"/>
      <c r="F34" s="164">
        <f t="shared" ref="F34:G34" si="21">F33-F19</f>
        <v>-17327.212</v>
      </c>
      <c r="G34" s="164">
        <f t="shared" si="21"/>
        <v>-5.1740000000000004</v>
      </c>
      <c r="H34" s="164"/>
      <c r="I34" s="164">
        <f t="shared" ref="I34:J34" si="22">I33-I19</f>
        <v>-35123.099000000002</v>
      </c>
      <c r="J34" s="164">
        <f t="shared" si="22"/>
        <v>-5.5594999999999999</v>
      </c>
      <c r="K34" s="337"/>
      <c r="L34" s="165"/>
      <c r="M34" s="158">
        <f t="shared" si="16"/>
        <v>-5.5594999999999999</v>
      </c>
      <c r="N34" s="169">
        <f t="shared" si="17"/>
        <v>0</v>
      </c>
      <c r="O34" s="159">
        <f t="shared" si="18"/>
        <v>-35123.099000000002</v>
      </c>
      <c r="P34" s="169">
        <f t="shared" si="19"/>
        <v>0</v>
      </c>
      <c r="Q34" s="168"/>
      <c r="U34" s="237">
        <f t="shared" ref="U34" si="23">C34/D34</f>
        <v>2993.4208578637508</v>
      </c>
      <c r="V34" s="237">
        <f t="shared" ref="V34" si="24">F34/G34</f>
        <v>3348.9006571318127</v>
      </c>
      <c r="W34" s="237">
        <f t="shared" ref="W34" si="25">I34/J34</f>
        <v>6317.6722726863927</v>
      </c>
      <c r="X34" s="167">
        <f t="shared" si="20"/>
        <v>-5.4890999999999996</v>
      </c>
    </row>
    <row r="35" spans="1:24" s="167" customFormat="1" ht="21">
      <c r="A35" s="174" t="s">
        <v>244</v>
      </c>
      <c r="B35" s="163" t="s">
        <v>245</v>
      </c>
      <c r="C35" s="164">
        <f>C133+C163</f>
        <v>171</v>
      </c>
      <c r="D35" s="164">
        <f>D133+D163</f>
        <v>2.8000000000000001E-2</v>
      </c>
      <c r="E35" s="164"/>
      <c r="F35" s="164">
        <f t="shared" si="10"/>
        <v>128</v>
      </c>
      <c r="G35" s="164">
        <f t="shared" si="10"/>
        <v>-4.0000000000000001E-3</v>
      </c>
      <c r="H35" s="164"/>
      <c r="I35" s="164">
        <f>I133+I163</f>
        <v>299</v>
      </c>
      <c r="J35" s="164">
        <f>J133+J163</f>
        <v>2.4E-2</v>
      </c>
      <c r="K35" s="337"/>
      <c r="L35" s="165"/>
      <c r="M35" s="158">
        <f t="shared" si="0"/>
        <v>1.2E-2</v>
      </c>
      <c r="N35" s="169">
        <f t="shared" si="1"/>
        <v>1.2E-2</v>
      </c>
      <c r="O35" s="159">
        <f t="shared" si="2"/>
        <v>299</v>
      </c>
      <c r="P35" s="169">
        <f t="shared" si="3"/>
        <v>0</v>
      </c>
      <c r="Q35" s="168"/>
      <c r="U35" s="237"/>
      <c r="V35" s="237"/>
      <c r="W35" s="237"/>
      <c r="X35" s="167">
        <f t="shared" si="9"/>
        <v>4.6699999999999998E-2</v>
      </c>
    </row>
    <row r="36" spans="1:24" s="167" customFormat="1" ht="21">
      <c r="A36" s="174" t="s">
        <v>243</v>
      </c>
      <c r="B36" s="175" t="s">
        <v>188</v>
      </c>
      <c r="C36" s="164">
        <f>C35-C20</f>
        <v>171</v>
      </c>
      <c r="D36" s="164">
        <f>D35-D20</f>
        <v>2.8000000000000001E-2</v>
      </c>
      <c r="E36" s="164"/>
      <c r="F36" s="164">
        <f t="shared" ref="F36:G36" si="26">F35-F20</f>
        <v>128</v>
      </c>
      <c r="G36" s="164">
        <f t="shared" si="26"/>
        <v>-4.0000000000000001E-3</v>
      </c>
      <c r="H36" s="164"/>
      <c r="I36" s="164">
        <f t="shared" ref="I36:J36" si="27">I35-I20</f>
        <v>299</v>
      </c>
      <c r="J36" s="164">
        <f t="shared" si="27"/>
        <v>2.4E-2</v>
      </c>
      <c r="K36" s="337"/>
      <c r="L36" s="165"/>
      <c r="M36" s="158">
        <f>(D36+G36)/2</f>
        <v>1.2E-2</v>
      </c>
      <c r="N36" s="169">
        <f t="shared" si="1"/>
        <v>1.2E-2</v>
      </c>
      <c r="O36" s="159">
        <f t="shared" si="2"/>
        <v>299</v>
      </c>
      <c r="P36" s="169">
        <f t="shared" si="3"/>
        <v>0</v>
      </c>
      <c r="Q36" s="168"/>
      <c r="U36" s="237">
        <f t="shared" si="6"/>
        <v>6107.1428571428569</v>
      </c>
      <c r="V36" s="237">
        <f t="shared" si="7"/>
        <v>-32000</v>
      </c>
      <c r="W36" s="237">
        <f t="shared" si="8"/>
        <v>12458.333333333334</v>
      </c>
      <c r="X36" s="167">
        <f t="shared" si="9"/>
        <v>4.6699999999999998E-2</v>
      </c>
    </row>
    <row r="37" spans="1:24" s="167" customFormat="1" ht="20.399999999999999" customHeight="1">
      <c r="A37" s="174"/>
      <c r="B37" s="175" t="s">
        <v>97</v>
      </c>
      <c r="C37" s="164"/>
      <c r="D37" s="164"/>
      <c r="E37" s="164"/>
      <c r="F37" s="164"/>
      <c r="G37" s="164"/>
      <c r="H37" s="164"/>
      <c r="I37" s="164"/>
      <c r="J37" s="164"/>
      <c r="K37" s="337"/>
      <c r="L37" s="165"/>
      <c r="M37" s="158">
        <f t="shared" si="0"/>
        <v>0</v>
      </c>
      <c r="N37" s="169">
        <f t="shared" si="1"/>
        <v>0</v>
      </c>
      <c r="O37" s="159">
        <f t="shared" si="2"/>
        <v>0</v>
      </c>
      <c r="P37" s="169">
        <f t="shared" si="3"/>
        <v>0</v>
      </c>
      <c r="Q37" s="168"/>
      <c r="U37" s="237" t="e">
        <f t="shared" si="6"/>
        <v>#DIV/0!</v>
      </c>
      <c r="V37" s="237" t="e">
        <f t="shared" si="7"/>
        <v>#DIV/0!</v>
      </c>
      <c r="W37" s="237" t="e">
        <f t="shared" si="8"/>
        <v>#DIV/0!</v>
      </c>
      <c r="X37" s="167">
        <f t="shared" si="9"/>
        <v>0</v>
      </c>
    </row>
    <row r="38" spans="1:24" s="161" customFormat="1" ht="7.2" hidden="1" customHeight="1">
      <c r="A38" s="153" t="s">
        <v>11</v>
      </c>
      <c r="B38" s="154" t="s">
        <v>89</v>
      </c>
      <c r="C38" s="164"/>
      <c r="D38" s="164"/>
      <c r="E38" s="155"/>
      <c r="F38" s="155">
        <f t="shared" si="10"/>
        <v>0</v>
      </c>
      <c r="G38" s="155"/>
      <c r="H38" s="155"/>
      <c r="I38" s="164"/>
      <c r="J38" s="164"/>
      <c r="K38" s="336"/>
      <c r="L38" s="157"/>
      <c r="M38" s="158">
        <f t="shared" si="0"/>
        <v>0</v>
      </c>
      <c r="N38" s="169">
        <f t="shared" si="1"/>
        <v>0</v>
      </c>
      <c r="O38" s="159">
        <f t="shared" si="2"/>
        <v>0</v>
      </c>
      <c r="P38" s="169">
        <f t="shared" si="3"/>
        <v>0</v>
      </c>
      <c r="Q38" s="169"/>
      <c r="U38" s="237" t="e">
        <f t="shared" si="6"/>
        <v>#DIV/0!</v>
      </c>
      <c r="V38" s="237" t="e">
        <f t="shared" si="7"/>
        <v>#DIV/0!</v>
      </c>
      <c r="W38" s="237" t="e">
        <f t="shared" si="8"/>
        <v>#DIV/0!</v>
      </c>
      <c r="X38" s="161">
        <f t="shared" si="9"/>
        <v>0</v>
      </c>
    </row>
    <row r="39" spans="1:24" s="167" customFormat="1" ht="21" hidden="1">
      <c r="A39" s="162"/>
      <c r="B39" s="163" t="s">
        <v>72</v>
      </c>
      <c r="C39" s="164"/>
      <c r="D39" s="164"/>
      <c r="E39" s="164"/>
      <c r="F39" s="164">
        <f t="shared" si="10"/>
        <v>0</v>
      </c>
      <c r="G39" s="164"/>
      <c r="H39" s="164"/>
      <c r="I39" s="164"/>
      <c r="J39" s="164"/>
      <c r="K39" s="337"/>
      <c r="L39" s="165"/>
      <c r="M39" s="158">
        <f t="shared" si="0"/>
        <v>0</v>
      </c>
      <c r="N39" s="169">
        <f t="shared" si="1"/>
        <v>0</v>
      </c>
      <c r="O39" s="159">
        <f t="shared" si="2"/>
        <v>0</v>
      </c>
      <c r="P39" s="169">
        <f t="shared" si="3"/>
        <v>0</v>
      </c>
      <c r="Q39" s="168"/>
      <c r="U39" s="237" t="e">
        <f t="shared" si="6"/>
        <v>#DIV/0!</v>
      </c>
      <c r="V39" s="237" t="e">
        <f t="shared" si="7"/>
        <v>#DIV/0!</v>
      </c>
      <c r="W39" s="237" t="e">
        <f t="shared" si="8"/>
        <v>#DIV/0!</v>
      </c>
      <c r="X39" s="167">
        <f t="shared" si="9"/>
        <v>0</v>
      </c>
    </row>
    <row r="40" spans="1:24" s="167" customFormat="1" ht="21" hidden="1">
      <c r="A40" s="162" t="s">
        <v>90</v>
      </c>
      <c r="B40" s="163" t="s">
        <v>91</v>
      </c>
      <c r="C40" s="164"/>
      <c r="D40" s="164"/>
      <c r="E40" s="164"/>
      <c r="F40" s="164">
        <f t="shared" si="10"/>
        <v>0</v>
      </c>
      <c r="G40" s="164"/>
      <c r="H40" s="164"/>
      <c r="I40" s="164"/>
      <c r="J40" s="164"/>
      <c r="K40" s="337"/>
      <c r="L40" s="165"/>
      <c r="M40" s="158">
        <f t="shared" si="0"/>
        <v>0</v>
      </c>
      <c r="N40" s="169">
        <f t="shared" si="1"/>
        <v>0</v>
      </c>
      <c r="O40" s="159">
        <f t="shared" si="2"/>
        <v>0</v>
      </c>
      <c r="P40" s="169">
        <f t="shared" si="3"/>
        <v>0</v>
      </c>
      <c r="Q40" s="168"/>
      <c r="U40" s="237" t="e">
        <f t="shared" si="6"/>
        <v>#DIV/0!</v>
      </c>
      <c r="V40" s="237" t="e">
        <f t="shared" si="7"/>
        <v>#DIV/0!</v>
      </c>
      <c r="W40" s="237" t="e">
        <f t="shared" si="8"/>
        <v>#DIV/0!</v>
      </c>
      <c r="X40" s="167">
        <f t="shared" si="9"/>
        <v>0</v>
      </c>
    </row>
    <row r="41" spans="1:24" s="167" customFormat="1" ht="21" hidden="1">
      <c r="A41" s="162" t="s">
        <v>92</v>
      </c>
      <c r="B41" s="163" t="s">
        <v>74</v>
      </c>
      <c r="C41" s="164"/>
      <c r="D41" s="164"/>
      <c r="E41" s="164"/>
      <c r="F41" s="164">
        <f t="shared" si="10"/>
        <v>0</v>
      </c>
      <c r="G41" s="164"/>
      <c r="H41" s="164"/>
      <c r="I41" s="164"/>
      <c r="J41" s="164"/>
      <c r="K41" s="337"/>
      <c r="L41" s="165"/>
      <c r="M41" s="158">
        <f t="shared" si="0"/>
        <v>0</v>
      </c>
      <c r="N41" s="169">
        <f t="shared" si="1"/>
        <v>0</v>
      </c>
      <c r="O41" s="159">
        <f t="shared" si="2"/>
        <v>0</v>
      </c>
      <c r="P41" s="169">
        <f t="shared" si="3"/>
        <v>0</v>
      </c>
      <c r="Q41" s="168"/>
      <c r="U41" s="237" t="e">
        <f t="shared" si="6"/>
        <v>#DIV/0!</v>
      </c>
      <c r="V41" s="237" t="e">
        <f t="shared" si="7"/>
        <v>#DIV/0!</v>
      </c>
      <c r="W41" s="237" t="e">
        <f t="shared" si="8"/>
        <v>#DIV/0!</v>
      </c>
      <c r="X41" s="167">
        <f t="shared" si="9"/>
        <v>0</v>
      </c>
    </row>
    <row r="42" spans="1:24" s="167" customFormat="1" ht="21" hidden="1">
      <c r="A42" s="162"/>
      <c r="B42" s="163" t="s">
        <v>72</v>
      </c>
      <c r="C42" s="164"/>
      <c r="D42" s="164"/>
      <c r="E42" s="164"/>
      <c r="F42" s="164">
        <f t="shared" si="10"/>
        <v>0</v>
      </c>
      <c r="G42" s="164"/>
      <c r="H42" s="164"/>
      <c r="I42" s="164"/>
      <c r="J42" s="164"/>
      <c r="K42" s="337"/>
      <c r="L42" s="165"/>
      <c r="M42" s="158">
        <f t="shared" si="0"/>
        <v>0</v>
      </c>
      <c r="N42" s="169">
        <f t="shared" si="1"/>
        <v>0</v>
      </c>
      <c r="O42" s="159">
        <f t="shared" si="2"/>
        <v>0</v>
      </c>
      <c r="P42" s="169">
        <f t="shared" si="3"/>
        <v>0</v>
      </c>
      <c r="Q42" s="168"/>
      <c r="U42" s="237" t="e">
        <f t="shared" si="6"/>
        <v>#DIV/0!</v>
      </c>
      <c r="V42" s="237" t="e">
        <f t="shared" si="7"/>
        <v>#DIV/0!</v>
      </c>
      <c r="W42" s="237" t="e">
        <f t="shared" si="8"/>
        <v>#DIV/0!</v>
      </c>
      <c r="X42" s="167">
        <f t="shared" si="9"/>
        <v>0</v>
      </c>
    </row>
    <row r="43" spans="1:24" s="167" customFormat="1" ht="21" hidden="1">
      <c r="A43" s="162" t="s">
        <v>93</v>
      </c>
      <c r="B43" s="163" t="s">
        <v>94</v>
      </c>
      <c r="C43" s="164"/>
      <c r="D43" s="164"/>
      <c r="E43" s="164"/>
      <c r="F43" s="164">
        <f t="shared" si="10"/>
        <v>0</v>
      </c>
      <c r="G43" s="164"/>
      <c r="H43" s="164"/>
      <c r="I43" s="164"/>
      <c r="J43" s="164"/>
      <c r="K43" s="337"/>
      <c r="L43" s="165"/>
      <c r="M43" s="158">
        <f t="shared" si="0"/>
        <v>0</v>
      </c>
      <c r="N43" s="169">
        <f t="shared" si="1"/>
        <v>0</v>
      </c>
      <c r="O43" s="159">
        <f t="shared" si="2"/>
        <v>0</v>
      </c>
      <c r="P43" s="169">
        <f t="shared" si="3"/>
        <v>0</v>
      </c>
      <c r="Q43" s="168"/>
      <c r="U43" s="237" t="e">
        <f t="shared" si="6"/>
        <v>#DIV/0!</v>
      </c>
      <c r="V43" s="237" t="e">
        <f t="shared" si="7"/>
        <v>#DIV/0!</v>
      </c>
      <c r="W43" s="237" t="e">
        <f t="shared" si="8"/>
        <v>#DIV/0!</v>
      </c>
      <c r="X43" s="167">
        <f t="shared" si="9"/>
        <v>0</v>
      </c>
    </row>
    <row r="44" spans="1:24" s="167" customFormat="1" ht="21" hidden="1">
      <c r="A44" s="162" t="s">
        <v>95</v>
      </c>
      <c r="B44" s="163" t="s">
        <v>96</v>
      </c>
      <c r="C44" s="164"/>
      <c r="D44" s="164"/>
      <c r="E44" s="164"/>
      <c r="F44" s="164">
        <f t="shared" si="10"/>
        <v>0</v>
      </c>
      <c r="G44" s="164"/>
      <c r="H44" s="164"/>
      <c r="I44" s="164"/>
      <c r="J44" s="164"/>
      <c r="K44" s="337"/>
      <c r="L44" s="165"/>
      <c r="M44" s="158">
        <f t="shared" si="0"/>
        <v>0</v>
      </c>
      <c r="N44" s="169">
        <f t="shared" si="1"/>
        <v>0</v>
      </c>
      <c r="O44" s="159">
        <f t="shared" si="2"/>
        <v>0</v>
      </c>
      <c r="P44" s="169">
        <f t="shared" si="3"/>
        <v>0</v>
      </c>
      <c r="Q44" s="168"/>
      <c r="U44" s="237" t="e">
        <f t="shared" si="6"/>
        <v>#DIV/0!</v>
      </c>
      <c r="V44" s="237" t="e">
        <f t="shared" si="7"/>
        <v>#DIV/0!</v>
      </c>
      <c r="W44" s="237" t="e">
        <f t="shared" si="8"/>
        <v>#DIV/0!</v>
      </c>
      <c r="X44" s="167">
        <f t="shared" si="9"/>
        <v>0</v>
      </c>
    </row>
    <row r="45" spans="1:24" s="176" customFormat="1" ht="21.6" hidden="1" thickBot="1">
      <c r="A45" s="162"/>
      <c r="B45" s="163" t="s">
        <v>97</v>
      </c>
      <c r="C45" s="164"/>
      <c r="D45" s="164"/>
      <c r="E45" s="164"/>
      <c r="F45" s="164">
        <f t="shared" si="10"/>
        <v>0</v>
      </c>
      <c r="G45" s="164"/>
      <c r="H45" s="164"/>
      <c r="I45" s="164"/>
      <c r="J45" s="164"/>
      <c r="K45" s="337"/>
      <c r="L45" s="165"/>
      <c r="M45" s="158">
        <f t="shared" si="0"/>
        <v>0</v>
      </c>
      <c r="N45" s="169">
        <f t="shared" si="1"/>
        <v>0</v>
      </c>
      <c r="O45" s="159">
        <f t="shared" si="2"/>
        <v>0</v>
      </c>
      <c r="P45" s="169">
        <f t="shared" si="3"/>
        <v>0</v>
      </c>
      <c r="Q45" s="168"/>
      <c r="U45" s="237" t="e">
        <f t="shared" si="6"/>
        <v>#DIV/0!</v>
      </c>
      <c r="V45" s="237" t="e">
        <f t="shared" si="7"/>
        <v>#DIV/0!</v>
      </c>
      <c r="W45" s="237" t="e">
        <f t="shared" si="8"/>
        <v>#DIV/0!</v>
      </c>
      <c r="X45" s="176">
        <f t="shared" si="9"/>
        <v>0</v>
      </c>
    </row>
    <row r="46" spans="1:24" s="161" customFormat="1" ht="21" hidden="1">
      <c r="A46" s="153" t="s">
        <v>98</v>
      </c>
      <c r="B46" s="154" t="s">
        <v>99</v>
      </c>
      <c r="C46" s="155"/>
      <c r="D46" s="155"/>
      <c r="E46" s="155"/>
      <c r="F46" s="155">
        <f t="shared" si="10"/>
        <v>0</v>
      </c>
      <c r="G46" s="155"/>
      <c r="H46" s="155"/>
      <c r="I46" s="155"/>
      <c r="J46" s="155"/>
      <c r="K46" s="336"/>
      <c r="L46" s="157"/>
      <c r="M46" s="158">
        <f t="shared" si="0"/>
        <v>0</v>
      </c>
      <c r="N46" s="169">
        <f t="shared" si="1"/>
        <v>0</v>
      </c>
      <c r="O46" s="159">
        <f t="shared" si="2"/>
        <v>0</v>
      </c>
      <c r="P46" s="169">
        <f t="shared" si="3"/>
        <v>0</v>
      </c>
      <c r="Q46" s="169"/>
      <c r="U46" s="237" t="e">
        <f t="shared" si="6"/>
        <v>#DIV/0!</v>
      </c>
      <c r="V46" s="237" t="e">
        <f t="shared" si="7"/>
        <v>#DIV/0!</v>
      </c>
      <c r="W46" s="237" t="e">
        <f t="shared" si="8"/>
        <v>#DIV/0!</v>
      </c>
      <c r="X46" s="161">
        <f t="shared" si="9"/>
        <v>0</v>
      </c>
    </row>
    <row r="47" spans="1:24" s="161" customFormat="1" ht="21" hidden="1">
      <c r="A47" s="153" t="s">
        <v>100</v>
      </c>
      <c r="B47" s="154" t="s">
        <v>101</v>
      </c>
      <c r="C47" s="155"/>
      <c r="D47" s="155"/>
      <c r="E47" s="155"/>
      <c r="F47" s="155">
        <f t="shared" si="10"/>
        <v>0</v>
      </c>
      <c r="G47" s="155"/>
      <c r="H47" s="155"/>
      <c r="I47" s="155"/>
      <c r="J47" s="155"/>
      <c r="K47" s="336"/>
      <c r="L47" s="157"/>
      <c r="M47" s="158">
        <f t="shared" si="0"/>
        <v>0</v>
      </c>
      <c r="N47" s="169">
        <f t="shared" si="1"/>
        <v>0</v>
      </c>
      <c r="O47" s="159">
        <f t="shared" si="2"/>
        <v>0</v>
      </c>
      <c r="P47" s="169">
        <f t="shared" si="3"/>
        <v>0</v>
      </c>
      <c r="Q47" s="169"/>
      <c r="U47" s="237" t="e">
        <f t="shared" si="6"/>
        <v>#DIV/0!</v>
      </c>
      <c r="V47" s="237" t="e">
        <f t="shared" si="7"/>
        <v>#DIV/0!</v>
      </c>
      <c r="W47" s="237" t="e">
        <f t="shared" si="8"/>
        <v>#DIV/0!</v>
      </c>
      <c r="X47" s="161">
        <f t="shared" si="9"/>
        <v>0</v>
      </c>
    </row>
    <row r="48" spans="1:24" s="167" customFormat="1" ht="21" hidden="1">
      <c r="A48" s="162"/>
      <c r="B48" s="163" t="s">
        <v>83</v>
      </c>
      <c r="C48" s="164"/>
      <c r="D48" s="164"/>
      <c r="E48" s="164"/>
      <c r="F48" s="164">
        <f t="shared" si="10"/>
        <v>0</v>
      </c>
      <c r="G48" s="164"/>
      <c r="H48" s="164"/>
      <c r="I48" s="164"/>
      <c r="J48" s="164"/>
      <c r="K48" s="337"/>
      <c r="L48" s="165"/>
      <c r="M48" s="158">
        <f t="shared" si="0"/>
        <v>0</v>
      </c>
      <c r="N48" s="169">
        <f t="shared" si="1"/>
        <v>0</v>
      </c>
      <c r="O48" s="159">
        <f t="shared" si="2"/>
        <v>0</v>
      </c>
      <c r="P48" s="169">
        <f t="shared" si="3"/>
        <v>0</v>
      </c>
      <c r="Q48" s="168"/>
      <c r="U48" s="237" t="e">
        <f t="shared" si="6"/>
        <v>#DIV/0!</v>
      </c>
      <c r="V48" s="237" t="e">
        <f t="shared" si="7"/>
        <v>#DIV/0!</v>
      </c>
      <c r="W48" s="237" t="e">
        <f t="shared" si="8"/>
        <v>#DIV/0!</v>
      </c>
      <c r="X48" s="167">
        <f t="shared" si="9"/>
        <v>0</v>
      </c>
    </row>
    <row r="49" spans="1:24" s="167" customFormat="1" ht="21" hidden="1">
      <c r="A49" s="162" t="s">
        <v>102</v>
      </c>
      <c r="B49" s="163" t="s">
        <v>85</v>
      </c>
      <c r="C49" s="164"/>
      <c r="D49" s="164"/>
      <c r="E49" s="164"/>
      <c r="F49" s="164">
        <f t="shared" si="10"/>
        <v>0</v>
      </c>
      <c r="G49" s="164"/>
      <c r="H49" s="164"/>
      <c r="I49" s="164"/>
      <c r="J49" s="164"/>
      <c r="K49" s="337"/>
      <c r="L49" s="165"/>
      <c r="M49" s="158">
        <f t="shared" si="0"/>
        <v>0</v>
      </c>
      <c r="N49" s="169">
        <f t="shared" si="1"/>
        <v>0</v>
      </c>
      <c r="O49" s="159">
        <f t="shared" si="2"/>
        <v>0</v>
      </c>
      <c r="P49" s="169">
        <f t="shared" si="3"/>
        <v>0</v>
      </c>
      <c r="Q49" s="168"/>
      <c r="U49" s="237" t="e">
        <f t="shared" si="6"/>
        <v>#DIV/0!</v>
      </c>
      <c r="V49" s="237" t="e">
        <f t="shared" si="7"/>
        <v>#DIV/0!</v>
      </c>
      <c r="W49" s="237" t="e">
        <f t="shared" si="8"/>
        <v>#DIV/0!</v>
      </c>
      <c r="X49" s="167">
        <f t="shared" si="9"/>
        <v>0</v>
      </c>
    </row>
    <row r="50" spans="1:24" s="167" customFormat="1" ht="21" hidden="1">
      <c r="A50" s="162" t="s">
        <v>103</v>
      </c>
      <c r="B50" s="163" t="s">
        <v>87</v>
      </c>
      <c r="C50" s="164"/>
      <c r="D50" s="164"/>
      <c r="E50" s="164"/>
      <c r="F50" s="164">
        <f t="shared" si="10"/>
        <v>0</v>
      </c>
      <c r="G50" s="164"/>
      <c r="H50" s="164"/>
      <c r="I50" s="164"/>
      <c r="J50" s="164"/>
      <c r="K50" s="337"/>
      <c r="L50" s="165"/>
      <c r="M50" s="158">
        <f t="shared" si="0"/>
        <v>0</v>
      </c>
      <c r="N50" s="169">
        <f t="shared" si="1"/>
        <v>0</v>
      </c>
      <c r="O50" s="159">
        <f t="shared" si="2"/>
        <v>0</v>
      </c>
      <c r="P50" s="169">
        <f t="shared" si="3"/>
        <v>0</v>
      </c>
      <c r="Q50" s="168"/>
      <c r="U50" s="237" t="e">
        <f t="shared" si="6"/>
        <v>#DIV/0!</v>
      </c>
      <c r="V50" s="237" t="e">
        <f t="shared" si="7"/>
        <v>#DIV/0!</v>
      </c>
      <c r="W50" s="237" t="e">
        <f t="shared" si="8"/>
        <v>#DIV/0!</v>
      </c>
      <c r="X50" s="167">
        <f t="shared" si="9"/>
        <v>0</v>
      </c>
    </row>
    <row r="51" spans="1:24" s="167" customFormat="1" ht="21" hidden="1">
      <c r="A51" s="162"/>
      <c r="B51" s="163" t="s">
        <v>83</v>
      </c>
      <c r="C51" s="164"/>
      <c r="D51" s="164"/>
      <c r="E51" s="164"/>
      <c r="F51" s="164">
        <f t="shared" si="10"/>
        <v>0</v>
      </c>
      <c r="G51" s="164"/>
      <c r="H51" s="164"/>
      <c r="I51" s="164"/>
      <c r="J51" s="164"/>
      <c r="K51" s="337"/>
      <c r="L51" s="165"/>
      <c r="M51" s="158">
        <f t="shared" si="0"/>
        <v>0</v>
      </c>
      <c r="N51" s="169">
        <f t="shared" si="1"/>
        <v>0</v>
      </c>
      <c r="O51" s="159">
        <f t="shared" si="2"/>
        <v>0</v>
      </c>
      <c r="P51" s="169">
        <f t="shared" si="3"/>
        <v>0</v>
      </c>
      <c r="Q51" s="168"/>
      <c r="U51" s="237" t="e">
        <f t="shared" si="6"/>
        <v>#DIV/0!</v>
      </c>
      <c r="V51" s="237" t="e">
        <f t="shared" si="7"/>
        <v>#DIV/0!</v>
      </c>
      <c r="W51" s="237" t="e">
        <f t="shared" si="8"/>
        <v>#DIV/0!</v>
      </c>
      <c r="X51" s="167">
        <f t="shared" si="9"/>
        <v>0</v>
      </c>
    </row>
    <row r="52" spans="1:24" s="167" customFormat="1" ht="21" hidden="1">
      <c r="A52" s="162" t="s">
        <v>104</v>
      </c>
      <c r="B52" s="163" t="s">
        <v>94</v>
      </c>
      <c r="C52" s="164"/>
      <c r="D52" s="164"/>
      <c r="E52" s="164"/>
      <c r="F52" s="164">
        <f t="shared" si="10"/>
        <v>0</v>
      </c>
      <c r="G52" s="164"/>
      <c r="H52" s="164"/>
      <c r="I52" s="164"/>
      <c r="J52" s="164"/>
      <c r="K52" s="337"/>
      <c r="L52" s="165"/>
      <c r="M52" s="158">
        <f t="shared" si="0"/>
        <v>0</v>
      </c>
      <c r="N52" s="169">
        <f t="shared" si="1"/>
        <v>0</v>
      </c>
      <c r="O52" s="159">
        <f t="shared" si="2"/>
        <v>0</v>
      </c>
      <c r="P52" s="169">
        <f t="shared" si="3"/>
        <v>0</v>
      </c>
      <c r="Q52" s="168"/>
      <c r="U52" s="237" t="e">
        <f t="shared" si="6"/>
        <v>#DIV/0!</v>
      </c>
      <c r="V52" s="237" t="e">
        <f t="shared" si="7"/>
        <v>#DIV/0!</v>
      </c>
      <c r="W52" s="237" t="e">
        <f t="shared" si="8"/>
        <v>#DIV/0!</v>
      </c>
      <c r="X52" s="167">
        <f t="shared" si="9"/>
        <v>0</v>
      </c>
    </row>
    <row r="53" spans="1:24" s="167" customFormat="1" ht="21" hidden="1">
      <c r="A53" s="177" t="s">
        <v>105</v>
      </c>
      <c r="B53" s="163" t="s">
        <v>106</v>
      </c>
      <c r="C53" s="164"/>
      <c r="D53" s="164"/>
      <c r="E53" s="164"/>
      <c r="F53" s="164">
        <f t="shared" si="10"/>
        <v>0</v>
      </c>
      <c r="G53" s="164"/>
      <c r="H53" s="164"/>
      <c r="I53" s="164"/>
      <c r="J53" s="164"/>
      <c r="K53" s="337"/>
      <c r="L53" s="165"/>
      <c r="M53" s="158">
        <f t="shared" si="0"/>
        <v>0</v>
      </c>
      <c r="N53" s="169">
        <f t="shared" si="1"/>
        <v>0</v>
      </c>
      <c r="O53" s="159">
        <f t="shared" si="2"/>
        <v>0</v>
      </c>
      <c r="P53" s="169">
        <f t="shared" si="3"/>
        <v>0</v>
      </c>
      <c r="Q53" s="168"/>
      <c r="U53" s="237" t="e">
        <f t="shared" si="6"/>
        <v>#DIV/0!</v>
      </c>
      <c r="V53" s="237" t="e">
        <f t="shared" si="7"/>
        <v>#DIV/0!</v>
      </c>
      <c r="W53" s="237" t="e">
        <f t="shared" si="8"/>
        <v>#DIV/0!</v>
      </c>
      <c r="X53" s="167">
        <f t="shared" si="9"/>
        <v>0</v>
      </c>
    </row>
    <row r="54" spans="1:24" s="167" customFormat="1" ht="21" hidden="1">
      <c r="A54" s="162" t="s">
        <v>107</v>
      </c>
      <c r="B54" s="163" t="s">
        <v>96</v>
      </c>
      <c r="C54" s="164"/>
      <c r="D54" s="164"/>
      <c r="E54" s="164"/>
      <c r="F54" s="164">
        <f t="shared" si="10"/>
        <v>0</v>
      </c>
      <c r="G54" s="164"/>
      <c r="H54" s="164"/>
      <c r="I54" s="164"/>
      <c r="J54" s="164"/>
      <c r="K54" s="337"/>
      <c r="L54" s="165"/>
      <c r="M54" s="158">
        <f t="shared" si="0"/>
        <v>0</v>
      </c>
      <c r="N54" s="169">
        <f t="shared" si="1"/>
        <v>0</v>
      </c>
      <c r="O54" s="159">
        <f t="shared" si="2"/>
        <v>0</v>
      </c>
      <c r="P54" s="169">
        <f t="shared" si="3"/>
        <v>0</v>
      </c>
      <c r="Q54" s="168"/>
      <c r="U54" s="237" t="e">
        <f t="shared" si="6"/>
        <v>#DIV/0!</v>
      </c>
      <c r="V54" s="237" t="e">
        <f t="shared" si="7"/>
        <v>#DIV/0!</v>
      </c>
      <c r="W54" s="237" t="e">
        <f t="shared" si="8"/>
        <v>#DIV/0!</v>
      </c>
      <c r="X54" s="167">
        <f t="shared" si="9"/>
        <v>0</v>
      </c>
    </row>
    <row r="55" spans="1:24" s="167" customFormat="1" ht="21" hidden="1">
      <c r="A55" s="177" t="s">
        <v>108</v>
      </c>
      <c r="B55" s="163" t="s">
        <v>109</v>
      </c>
      <c r="C55" s="164"/>
      <c r="D55" s="164"/>
      <c r="E55" s="164"/>
      <c r="F55" s="164">
        <f t="shared" si="10"/>
        <v>0</v>
      </c>
      <c r="G55" s="164"/>
      <c r="H55" s="164"/>
      <c r="I55" s="164"/>
      <c r="J55" s="164"/>
      <c r="K55" s="337"/>
      <c r="L55" s="165"/>
      <c r="M55" s="158">
        <f t="shared" si="0"/>
        <v>0</v>
      </c>
      <c r="N55" s="169">
        <f t="shared" si="1"/>
        <v>0</v>
      </c>
      <c r="O55" s="159">
        <f t="shared" si="2"/>
        <v>0</v>
      </c>
      <c r="P55" s="169">
        <f t="shared" si="3"/>
        <v>0</v>
      </c>
      <c r="Q55" s="168"/>
      <c r="U55" s="237" t="e">
        <f t="shared" si="6"/>
        <v>#DIV/0!</v>
      </c>
      <c r="V55" s="237" t="e">
        <f t="shared" si="7"/>
        <v>#DIV/0!</v>
      </c>
      <c r="W55" s="237" t="e">
        <f t="shared" si="8"/>
        <v>#DIV/0!</v>
      </c>
      <c r="X55" s="167">
        <f t="shared" si="9"/>
        <v>0</v>
      </c>
    </row>
    <row r="56" spans="1:24" s="167" customFormat="1" ht="20.399999999999999" hidden="1" customHeight="1">
      <c r="A56" s="162"/>
      <c r="B56" s="163" t="s">
        <v>97</v>
      </c>
      <c r="C56" s="164"/>
      <c r="D56" s="164"/>
      <c r="E56" s="164"/>
      <c r="F56" s="164">
        <f t="shared" si="10"/>
        <v>0</v>
      </c>
      <c r="G56" s="164"/>
      <c r="H56" s="164"/>
      <c r="I56" s="164"/>
      <c r="J56" s="164"/>
      <c r="K56" s="337"/>
      <c r="L56" s="165"/>
      <c r="M56" s="158">
        <f t="shared" si="0"/>
        <v>0</v>
      </c>
      <c r="N56" s="169">
        <f t="shared" si="1"/>
        <v>0</v>
      </c>
      <c r="O56" s="159">
        <f t="shared" si="2"/>
        <v>0</v>
      </c>
      <c r="P56" s="169">
        <f t="shared" si="3"/>
        <v>0</v>
      </c>
      <c r="Q56" s="168"/>
      <c r="U56" s="237" t="e">
        <f t="shared" si="6"/>
        <v>#DIV/0!</v>
      </c>
      <c r="V56" s="237" t="e">
        <f t="shared" si="7"/>
        <v>#DIV/0!</v>
      </c>
      <c r="W56" s="237" t="e">
        <f t="shared" si="8"/>
        <v>#DIV/0!</v>
      </c>
      <c r="X56" s="167">
        <f t="shared" si="9"/>
        <v>0</v>
      </c>
    </row>
    <row r="57" spans="1:24" s="167" customFormat="1" ht="21" hidden="1">
      <c r="A57" s="162" t="s">
        <v>110</v>
      </c>
      <c r="B57" s="163" t="s">
        <v>111</v>
      </c>
      <c r="C57" s="164"/>
      <c r="D57" s="164"/>
      <c r="E57" s="164"/>
      <c r="F57" s="164">
        <f t="shared" si="10"/>
        <v>0</v>
      </c>
      <c r="G57" s="164"/>
      <c r="H57" s="164"/>
      <c r="I57" s="164"/>
      <c r="J57" s="164"/>
      <c r="K57" s="337"/>
      <c r="L57" s="165"/>
      <c r="M57" s="158">
        <f t="shared" si="0"/>
        <v>0</v>
      </c>
      <c r="N57" s="169">
        <f t="shared" si="1"/>
        <v>0</v>
      </c>
      <c r="O57" s="159">
        <f t="shared" si="2"/>
        <v>0</v>
      </c>
      <c r="P57" s="169">
        <f t="shared" si="3"/>
        <v>0</v>
      </c>
      <c r="Q57" s="168"/>
      <c r="U57" s="237" t="e">
        <f t="shared" si="6"/>
        <v>#DIV/0!</v>
      </c>
      <c r="V57" s="237" t="e">
        <f t="shared" si="7"/>
        <v>#DIV/0!</v>
      </c>
      <c r="W57" s="237" t="e">
        <f t="shared" si="8"/>
        <v>#DIV/0!</v>
      </c>
      <c r="X57" s="167">
        <f t="shared" si="9"/>
        <v>0</v>
      </c>
    </row>
    <row r="58" spans="1:24" s="167" customFormat="1" ht="21" hidden="1">
      <c r="A58" s="162" t="s">
        <v>112</v>
      </c>
      <c r="B58" s="178" t="s">
        <v>113</v>
      </c>
      <c r="C58" s="164"/>
      <c r="D58" s="164"/>
      <c r="E58" s="164"/>
      <c r="F58" s="164">
        <f t="shared" si="10"/>
        <v>0</v>
      </c>
      <c r="G58" s="164"/>
      <c r="H58" s="164"/>
      <c r="I58" s="164"/>
      <c r="J58" s="164"/>
      <c r="K58" s="337"/>
      <c r="L58" s="165"/>
      <c r="M58" s="158">
        <f t="shared" si="0"/>
        <v>0</v>
      </c>
      <c r="N58" s="169">
        <f t="shared" si="1"/>
        <v>0</v>
      </c>
      <c r="O58" s="159">
        <f t="shared" si="2"/>
        <v>0</v>
      </c>
      <c r="P58" s="169">
        <f t="shared" si="3"/>
        <v>0</v>
      </c>
      <c r="Q58" s="168"/>
      <c r="U58" s="237" t="e">
        <f t="shared" si="6"/>
        <v>#DIV/0!</v>
      </c>
      <c r="V58" s="237" t="e">
        <f t="shared" si="7"/>
        <v>#DIV/0!</v>
      </c>
      <c r="W58" s="237" t="e">
        <f t="shared" si="8"/>
        <v>#DIV/0!</v>
      </c>
      <c r="X58" s="167">
        <f t="shared" si="9"/>
        <v>0</v>
      </c>
    </row>
    <row r="59" spans="1:24" s="167" customFormat="1" ht="21" hidden="1">
      <c r="A59" s="162" t="s">
        <v>114</v>
      </c>
      <c r="B59" s="178" t="s">
        <v>115</v>
      </c>
      <c r="C59" s="164"/>
      <c r="D59" s="164"/>
      <c r="E59" s="164"/>
      <c r="F59" s="164">
        <f t="shared" si="10"/>
        <v>0</v>
      </c>
      <c r="G59" s="164"/>
      <c r="H59" s="164"/>
      <c r="I59" s="164"/>
      <c r="J59" s="164"/>
      <c r="K59" s="337"/>
      <c r="L59" s="165"/>
      <c r="M59" s="158">
        <f t="shared" si="0"/>
        <v>0</v>
      </c>
      <c r="N59" s="169">
        <f t="shared" si="1"/>
        <v>0</v>
      </c>
      <c r="O59" s="159">
        <f t="shared" si="2"/>
        <v>0</v>
      </c>
      <c r="P59" s="169">
        <f t="shared" si="3"/>
        <v>0</v>
      </c>
      <c r="Q59" s="168"/>
      <c r="U59" s="237" t="e">
        <f t="shared" si="6"/>
        <v>#DIV/0!</v>
      </c>
      <c r="V59" s="237" t="e">
        <f t="shared" si="7"/>
        <v>#DIV/0!</v>
      </c>
      <c r="W59" s="237" t="e">
        <f t="shared" si="8"/>
        <v>#DIV/0!</v>
      </c>
      <c r="X59" s="167">
        <f t="shared" si="9"/>
        <v>0</v>
      </c>
    </row>
    <row r="60" spans="1:24" s="167" customFormat="1" ht="21" hidden="1">
      <c r="A60" s="162" t="s">
        <v>116</v>
      </c>
      <c r="B60" s="178" t="s">
        <v>117</v>
      </c>
      <c r="C60" s="164"/>
      <c r="D60" s="164"/>
      <c r="E60" s="164"/>
      <c r="F60" s="164">
        <f t="shared" si="10"/>
        <v>0</v>
      </c>
      <c r="G60" s="164"/>
      <c r="H60" s="164"/>
      <c r="I60" s="164"/>
      <c r="J60" s="164"/>
      <c r="K60" s="337"/>
      <c r="L60" s="165"/>
      <c r="M60" s="158">
        <f t="shared" si="0"/>
        <v>0</v>
      </c>
      <c r="N60" s="169">
        <f t="shared" si="1"/>
        <v>0</v>
      </c>
      <c r="O60" s="159">
        <f t="shared" si="2"/>
        <v>0</v>
      </c>
      <c r="P60" s="169">
        <f t="shared" si="3"/>
        <v>0</v>
      </c>
      <c r="Q60" s="168"/>
      <c r="U60" s="237" t="e">
        <f t="shared" si="6"/>
        <v>#DIV/0!</v>
      </c>
      <c r="V60" s="237" t="e">
        <f t="shared" si="7"/>
        <v>#DIV/0!</v>
      </c>
      <c r="W60" s="237" t="e">
        <f t="shared" si="8"/>
        <v>#DIV/0!</v>
      </c>
      <c r="X60" s="167">
        <f t="shared" si="9"/>
        <v>0</v>
      </c>
    </row>
    <row r="61" spans="1:24" s="167" customFormat="1" ht="21" hidden="1">
      <c r="A61" s="162" t="s">
        <v>118</v>
      </c>
      <c r="B61" s="178" t="s">
        <v>119</v>
      </c>
      <c r="C61" s="164"/>
      <c r="D61" s="164"/>
      <c r="E61" s="164"/>
      <c r="F61" s="164">
        <f t="shared" si="10"/>
        <v>0</v>
      </c>
      <c r="G61" s="164"/>
      <c r="H61" s="164"/>
      <c r="I61" s="164"/>
      <c r="J61" s="164"/>
      <c r="K61" s="337"/>
      <c r="L61" s="165"/>
      <c r="M61" s="158">
        <f t="shared" si="0"/>
        <v>0</v>
      </c>
      <c r="N61" s="169">
        <f t="shared" si="1"/>
        <v>0</v>
      </c>
      <c r="O61" s="159">
        <f t="shared" si="2"/>
        <v>0</v>
      </c>
      <c r="P61" s="169">
        <f t="shared" si="3"/>
        <v>0</v>
      </c>
      <c r="Q61" s="168"/>
      <c r="U61" s="237" t="e">
        <f t="shared" si="6"/>
        <v>#DIV/0!</v>
      </c>
      <c r="V61" s="237" t="e">
        <f t="shared" si="7"/>
        <v>#DIV/0!</v>
      </c>
      <c r="W61" s="237" t="e">
        <f t="shared" si="8"/>
        <v>#DIV/0!</v>
      </c>
      <c r="X61" s="167">
        <f t="shared" si="9"/>
        <v>0</v>
      </c>
    </row>
    <row r="62" spans="1:24" s="161" customFormat="1" ht="41.4" hidden="1">
      <c r="A62" s="153" t="s">
        <v>120</v>
      </c>
      <c r="B62" s="179" t="s">
        <v>189</v>
      </c>
      <c r="C62" s="155"/>
      <c r="D62" s="155"/>
      <c r="E62" s="155"/>
      <c r="F62" s="155">
        <f t="shared" si="10"/>
        <v>0</v>
      </c>
      <c r="G62" s="155"/>
      <c r="H62" s="155"/>
      <c r="I62" s="155"/>
      <c r="J62" s="155"/>
      <c r="K62" s="336"/>
      <c r="L62" s="157"/>
      <c r="M62" s="158">
        <f t="shared" si="0"/>
        <v>0</v>
      </c>
      <c r="N62" s="169">
        <f t="shared" si="1"/>
        <v>0</v>
      </c>
      <c r="O62" s="159">
        <f t="shared" si="2"/>
        <v>0</v>
      </c>
      <c r="P62" s="169">
        <f t="shared" si="3"/>
        <v>0</v>
      </c>
      <c r="Q62" s="169"/>
      <c r="U62" s="237" t="e">
        <f t="shared" si="6"/>
        <v>#DIV/0!</v>
      </c>
      <c r="V62" s="237" t="e">
        <f t="shared" si="7"/>
        <v>#DIV/0!</v>
      </c>
      <c r="W62" s="237" t="e">
        <f t="shared" si="8"/>
        <v>#DIV/0!</v>
      </c>
      <c r="X62" s="161">
        <f t="shared" si="9"/>
        <v>0</v>
      </c>
    </row>
    <row r="63" spans="1:24" s="167" customFormat="1" ht="21" hidden="1">
      <c r="A63" s="162"/>
      <c r="B63" s="163" t="s">
        <v>72</v>
      </c>
      <c r="C63" s="164"/>
      <c r="D63" s="164"/>
      <c r="E63" s="164"/>
      <c r="F63" s="164">
        <f t="shared" si="10"/>
        <v>0</v>
      </c>
      <c r="G63" s="164"/>
      <c r="H63" s="164"/>
      <c r="I63" s="164"/>
      <c r="J63" s="164"/>
      <c r="K63" s="337"/>
      <c r="L63" s="165"/>
      <c r="M63" s="158">
        <f t="shared" si="0"/>
        <v>0</v>
      </c>
      <c r="N63" s="169">
        <f t="shared" si="1"/>
        <v>0</v>
      </c>
      <c r="O63" s="159">
        <f t="shared" si="2"/>
        <v>0</v>
      </c>
      <c r="P63" s="169">
        <f t="shared" si="3"/>
        <v>0</v>
      </c>
      <c r="Q63" s="168"/>
      <c r="U63" s="237" t="e">
        <f t="shared" si="6"/>
        <v>#DIV/0!</v>
      </c>
      <c r="V63" s="237" t="e">
        <f t="shared" si="7"/>
        <v>#DIV/0!</v>
      </c>
      <c r="W63" s="237" t="e">
        <f t="shared" si="8"/>
        <v>#DIV/0!</v>
      </c>
      <c r="X63" s="167">
        <f t="shared" si="9"/>
        <v>0</v>
      </c>
    </row>
    <row r="64" spans="1:24" s="167" customFormat="1" ht="21" hidden="1">
      <c r="A64" s="162" t="s">
        <v>121</v>
      </c>
      <c r="B64" s="163" t="s">
        <v>91</v>
      </c>
      <c r="C64" s="164"/>
      <c r="D64" s="164"/>
      <c r="E64" s="164"/>
      <c r="F64" s="164">
        <f t="shared" si="10"/>
        <v>0</v>
      </c>
      <c r="G64" s="164"/>
      <c r="H64" s="164"/>
      <c r="I64" s="164"/>
      <c r="J64" s="164"/>
      <c r="K64" s="337"/>
      <c r="L64" s="165"/>
      <c r="M64" s="158">
        <f t="shared" si="0"/>
        <v>0</v>
      </c>
      <c r="N64" s="169">
        <f t="shared" si="1"/>
        <v>0</v>
      </c>
      <c r="O64" s="159">
        <f t="shared" si="2"/>
        <v>0</v>
      </c>
      <c r="P64" s="169">
        <f t="shared" si="3"/>
        <v>0</v>
      </c>
      <c r="Q64" s="168"/>
      <c r="U64" s="237" t="e">
        <f t="shared" si="6"/>
        <v>#DIV/0!</v>
      </c>
      <c r="V64" s="237" t="e">
        <f t="shared" si="7"/>
        <v>#DIV/0!</v>
      </c>
      <c r="W64" s="237" t="e">
        <f t="shared" si="8"/>
        <v>#DIV/0!</v>
      </c>
      <c r="X64" s="167">
        <f t="shared" si="9"/>
        <v>0</v>
      </c>
    </row>
    <row r="65" spans="1:24" s="167" customFormat="1" ht="21" hidden="1">
      <c r="A65" s="162" t="s">
        <v>122</v>
      </c>
      <c r="B65" s="163" t="s">
        <v>74</v>
      </c>
      <c r="C65" s="164"/>
      <c r="D65" s="164"/>
      <c r="E65" s="164"/>
      <c r="F65" s="164">
        <f t="shared" si="10"/>
        <v>0</v>
      </c>
      <c r="G65" s="164"/>
      <c r="H65" s="164"/>
      <c r="I65" s="164"/>
      <c r="J65" s="164"/>
      <c r="K65" s="337"/>
      <c r="L65" s="165"/>
      <c r="M65" s="158">
        <f t="shared" si="0"/>
        <v>0</v>
      </c>
      <c r="N65" s="169">
        <f t="shared" si="1"/>
        <v>0</v>
      </c>
      <c r="O65" s="159">
        <f t="shared" si="2"/>
        <v>0</v>
      </c>
      <c r="P65" s="169">
        <f t="shared" si="3"/>
        <v>0</v>
      </c>
      <c r="Q65" s="168"/>
      <c r="U65" s="237" t="e">
        <f t="shared" si="6"/>
        <v>#DIV/0!</v>
      </c>
      <c r="V65" s="237" t="e">
        <f t="shared" si="7"/>
        <v>#DIV/0!</v>
      </c>
      <c r="W65" s="237" t="e">
        <f t="shared" si="8"/>
        <v>#DIV/0!</v>
      </c>
      <c r="X65" s="167">
        <f t="shared" si="9"/>
        <v>0</v>
      </c>
    </row>
    <row r="66" spans="1:24" s="167" customFormat="1" ht="21" hidden="1">
      <c r="A66" s="162"/>
      <c r="B66" s="163" t="s">
        <v>72</v>
      </c>
      <c r="C66" s="164"/>
      <c r="D66" s="164"/>
      <c r="E66" s="164"/>
      <c r="F66" s="164">
        <f t="shared" si="10"/>
        <v>0</v>
      </c>
      <c r="G66" s="164"/>
      <c r="H66" s="164"/>
      <c r="I66" s="164"/>
      <c r="J66" s="164"/>
      <c r="K66" s="337"/>
      <c r="L66" s="165"/>
      <c r="M66" s="158">
        <f t="shared" si="0"/>
        <v>0</v>
      </c>
      <c r="N66" s="169">
        <f t="shared" si="1"/>
        <v>0</v>
      </c>
      <c r="O66" s="159">
        <f t="shared" si="2"/>
        <v>0</v>
      </c>
      <c r="P66" s="169">
        <f t="shared" si="3"/>
        <v>0</v>
      </c>
      <c r="Q66" s="168"/>
      <c r="U66" s="237" t="e">
        <f t="shared" si="6"/>
        <v>#DIV/0!</v>
      </c>
      <c r="V66" s="237" t="e">
        <f t="shared" si="7"/>
        <v>#DIV/0!</v>
      </c>
      <c r="W66" s="237" t="e">
        <f t="shared" si="8"/>
        <v>#DIV/0!</v>
      </c>
      <c r="X66" s="167">
        <f t="shared" si="9"/>
        <v>0</v>
      </c>
    </row>
    <row r="67" spans="1:24" s="167" customFormat="1" ht="21" hidden="1">
      <c r="A67" s="162" t="s">
        <v>123</v>
      </c>
      <c r="B67" s="163" t="s">
        <v>80</v>
      </c>
      <c r="C67" s="164"/>
      <c r="D67" s="164"/>
      <c r="E67" s="164"/>
      <c r="F67" s="164">
        <f t="shared" si="10"/>
        <v>0</v>
      </c>
      <c r="G67" s="164"/>
      <c r="H67" s="164"/>
      <c r="I67" s="164"/>
      <c r="J67" s="164"/>
      <c r="K67" s="337"/>
      <c r="L67" s="165"/>
      <c r="M67" s="158">
        <f t="shared" si="0"/>
        <v>0</v>
      </c>
      <c r="N67" s="169">
        <f t="shared" si="1"/>
        <v>0</v>
      </c>
      <c r="O67" s="159">
        <f t="shared" si="2"/>
        <v>0</v>
      </c>
      <c r="P67" s="169">
        <f t="shared" si="3"/>
        <v>0</v>
      </c>
      <c r="Q67" s="168"/>
      <c r="U67" s="237" t="e">
        <f t="shared" si="6"/>
        <v>#DIV/0!</v>
      </c>
      <c r="V67" s="237" t="e">
        <f t="shared" si="7"/>
        <v>#DIV/0!</v>
      </c>
      <c r="W67" s="237" t="e">
        <f t="shared" si="8"/>
        <v>#DIV/0!</v>
      </c>
      <c r="X67" s="167">
        <f t="shared" si="9"/>
        <v>0</v>
      </c>
    </row>
    <row r="68" spans="1:24" s="167" customFormat="1" ht="21" hidden="1">
      <c r="A68" s="192" t="s">
        <v>124</v>
      </c>
      <c r="B68" s="193" t="s">
        <v>96</v>
      </c>
      <c r="C68" s="194"/>
      <c r="D68" s="194"/>
      <c r="E68" s="194"/>
      <c r="F68" s="194">
        <f t="shared" si="10"/>
        <v>0</v>
      </c>
      <c r="G68" s="194"/>
      <c r="H68" s="194"/>
      <c r="I68" s="194"/>
      <c r="J68" s="194"/>
      <c r="K68" s="340"/>
      <c r="L68" s="195"/>
      <c r="M68" s="158">
        <f t="shared" si="0"/>
        <v>0</v>
      </c>
      <c r="N68" s="169">
        <f t="shared" si="1"/>
        <v>0</v>
      </c>
      <c r="O68" s="159">
        <f t="shared" si="2"/>
        <v>0</v>
      </c>
      <c r="P68" s="169">
        <f t="shared" si="3"/>
        <v>0</v>
      </c>
      <c r="Q68" s="168"/>
      <c r="U68" s="237" t="e">
        <f t="shared" si="6"/>
        <v>#DIV/0!</v>
      </c>
      <c r="V68" s="237" t="e">
        <f t="shared" si="7"/>
        <v>#DIV/0!</v>
      </c>
      <c r="W68" s="237" t="e">
        <f t="shared" si="8"/>
        <v>#DIV/0!</v>
      </c>
      <c r="X68" s="167">
        <f t="shared" si="9"/>
        <v>0</v>
      </c>
    </row>
    <row r="69" spans="1:24" s="170" customFormat="1" ht="21" hidden="1">
      <c r="A69" s="162"/>
      <c r="B69" s="163" t="s">
        <v>97</v>
      </c>
      <c r="C69" s="164"/>
      <c r="D69" s="164"/>
      <c r="E69" s="164"/>
      <c r="F69" s="164">
        <f t="shared" si="10"/>
        <v>0</v>
      </c>
      <c r="G69" s="164"/>
      <c r="H69" s="164"/>
      <c r="I69" s="164"/>
      <c r="J69" s="164"/>
      <c r="K69" s="337"/>
      <c r="L69" s="200"/>
      <c r="M69" s="158">
        <f t="shared" si="0"/>
        <v>0</v>
      </c>
      <c r="N69" s="169">
        <f t="shared" si="1"/>
        <v>0</v>
      </c>
      <c r="O69" s="159">
        <f t="shared" si="2"/>
        <v>0</v>
      </c>
      <c r="P69" s="169">
        <f t="shared" si="3"/>
        <v>0</v>
      </c>
      <c r="Q69" s="168"/>
      <c r="U69" s="237" t="e">
        <f t="shared" si="6"/>
        <v>#DIV/0!</v>
      </c>
      <c r="V69" s="237" t="e">
        <f t="shared" si="7"/>
        <v>#DIV/0!</v>
      </c>
      <c r="W69" s="237" t="e">
        <f t="shared" si="8"/>
        <v>#DIV/0!</v>
      </c>
      <c r="X69" s="170">
        <f t="shared" si="9"/>
        <v>0</v>
      </c>
    </row>
    <row r="70" spans="1:24" s="181" customFormat="1" ht="21" hidden="1">
      <c r="A70" s="196" t="s">
        <v>125</v>
      </c>
      <c r="B70" s="197" t="s">
        <v>99</v>
      </c>
      <c r="C70" s="198"/>
      <c r="D70" s="198"/>
      <c r="E70" s="198"/>
      <c r="F70" s="198">
        <f t="shared" si="10"/>
        <v>0</v>
      </c>
      <c r="G70" s="198"/>
      <c r="H70" s="198"/>
      <c r="I70" s="198"/>
      <c r="J70" s="198"/>
      <c r="K70" s="341"/>
      <c r="L70" s="199"/>
      <c r="M70" s="158">
        <f t="shared" si="0"/>
        <v>0</v>
      </c>
      <c r="N70" s="169">
        <f t="shared" si="1"/>
        <v>0</v>
      </c>
      <c r="O70" s="159">
        <f t="shared" si="2"/>
        <v>0</v>
      </c>
      <c r="P70" s="169">
        <f t="shared" si="3"/>
        <v>0</v>
      </c>
      <c r="Q70" s="180"/>
      <c r="U70" s="237" t="e">
        <f t="shared" si="6"/>
        <v>#DIV/0!</v>
      </c>
      <c r="V70" s="237" t="e">
        <f t="shared" si="7"/>
        <v>#DIV/0!</v>
      </c>
      <c r="W70" s="237" t="e">
        <f t="shared" si="8"/>
        <v>#DIV/0!</v>
      </c>
      <c r="X70" s="181">
        <f t="shared" si="9"/>
        <v>0</v>
      </c>
    </row>
    <row r="71" spans="1:24" s="181" customFormat="1" ht="21" hidden="1">
      <c r="A71" s="153" t="s">
        <v>126</v>
      </c>
      <c r="B71" s="154" t="s">
        <v>101</v>
      </c>
      <c r="C71" s="155"/>
      <c r="D71" s="155"/>
      <c r="E71" s="155"/>
      <c r="F71" s="155">
        <f t="shared" si="10"/>
        <v>0</v>
      </c>
      <c r="G71" s="155"/>
      <c r="H71" s="155"/>
      <c r="I71" s="155"/>
      <c r="J71" s="155"/>
      <c r="K71" s="336"/>
      <c r="L71" s="157"/>
      <c r="M71" s="158">
        <f t="shared" si="0"/>
        <v>0</v>
      </c>
      <c r="N71" s="169">
        <f t="shared" si="1"/>
        <v>0</v>
      </c>
      <c r="O71" s="159">
        <f t="shared" si="2"/>
        <v>0</v>
      </c>
      <c r="P71" s="169">
        <f t="shared" si="3"/>
        <v>0</v>
      </c>
      <c r="Q71" s="180"/>
      <c r="U71" s="237" t="e">
        <f t="shared" si="6"/>
        <v>#DIV/0!</v>
      </c>
      <c r="V71" s="237" t="e">
        <f t="shared" si="7"/>
        <v>#DIV/0!</v>
      </c>
      <c r="W71" s="237" t="e">
        <f t="shared" si="8"/>
        <v>#DIV/0!</v>
      </c>
      <c r="X71" s="181">
        <f t="shared" si="9"/>
        <v>0</v>
      </c>
    </row>
    <row r="72" spans="1:24" s="167" customFormat="1" ht="21" hidden="1">
      <c r="A72" s="162"/>
      <c r="B72" s="163" t="s">
        <v>83</v>
      </c>
      <c r="C72" s="164"/>
      <c r="D72" s="164"/>
      <c r="E72" s="164"/>
      <c r="F72" s="164">
        <f t="shared" si="10"/>
        <v>0</v>
      </c>
      <c r="G72" s="164"/>
      <c r="H72" s="164"/>
      <c r="I72" s="164"/>
      <c r="J72" s="164"/>
      <c r="K72" s="337"/>
      <c r="L72" s="165"/>
      <c r="M72" s="158">
        <f t="shared" si="0"/>
        <v>0</v>
      </c>
      <c r="N72" s="169">
        <f t="shared" si="1"/>
        <v>0</v>
      </c>
      <c r="O72" s="159">
        <f t="shared" si="2"/>
        <v>0</v>
      </c>
      <c r="P72" s="169">
        <f t="shared" si="3"/>
        <v>0</v>
      </c>
      <c r="Q72" s="168"/>
      <c r="U72" s="237" t="e">
        <f t="shared" si="6"/>
        <v>#DIV/0!</v>
      </c>
      <c r="V72" s="237" t="e">
        <f t="shared" si="7"/>
        <v>#DIV/0!</v>
      </c>
      <c r="W72" s="237" t="e">
        <f t="shared" si="8"/>
        <v>#DIV/0!</v>
      </c>
      <c r="X72" s="167">
        <f t="shared" si="9"/>
        <v>0</v>
      </c>
    </row>
    <row r="73" spans="1:24" s="167" customFormat="1" ht="21" hidden="1">
      <c r="A73" s="162" t="s">
        <v>127</v>
      </c>
      <c r="B73" s="163" t="s">
        <v>85</v>
      </c>
      <c r="C73" s="164"/>
      <c r="D73" s="164"/>
      <c r="E73" s="164"/>
      <c r="F73" s="164">
        <f t="shared" si="10"/>
        <v>0</v>
      </c>
      <c r="G73" s="164"/>
      <c r="H73" s="164"/>
      <c r="I73" s="164"/>
      <c r="J73" s="164"/>
      <c r="K73" s="337"/>
      <c r="L73" s="165"/>
      <c r="M73" s="158">
        <f t="shared" si="0"/>
        <v>0</v>
      </c>
      <c r="N73" s="169">
        <f t="shared" si="1"/>
        <v>0</v>
      </c>
      <c r="O73" s="159">
        <f t="shared" si="2"/>
        <v>0</v>
      </c>
      <c r="P73" s="169">
        <f t="shared" si="3"/>
        <v>0</v>
      </c>
      <c r="Q73" s="168"/>
      <c r="U73" s="237" t="e">
        <f t="shared" si="6"/>
        <v>#DIV/0!</v>
      </c>
      <c r="V73" s="237" t="e">
        <f t="shared" si="7"/>
        <v>#DIV/0!</v>
      </c>
      <c r="W73" s="237" t="e">
        <f t="shared" si="8"/>
        <v>#DIV/0!</v>
      </c>
      <c r="X73" s="167">
        <f t="shared" si="9"/>
        <v>0</v>
      </c>
    </row>
    <row r="74" spans="1:24" s="183" customFormat="1" ht="21" hidden="1">
      <c r="A74" s="162" t="s">
        <v>128</v>
      </c>
      <c r="B74" s="163" t="s">
        <v>87</v>
      </c>
      <c r="C74" s="164"/>
      <c r="D74" s="164"/>
      <c r="E74" s="164"/>
      <c r="F74" s="164">
        <f t="shared" si="10"/>
        <v>0</v>
      </c>
      <c r="G74" s="164"/>
      <c r="H74" s="164"/>
      <c r="I74" s="164"/>
      <c r="J74" s="164"/>
      <c r="K74" s="338"/>
      <c r="L74" s="165"/>
      <c r="M74" s="158">
        <f t="shared" si="0"/>
        <v>0</v>
      </c>
      <c r="N74" s="169">
        <f t="shared" si="1"/>
        <v>0</v>
      </c>
      <c r="O74" s="159">
        <f t="shared" si="2"/>
        <v>0</v>
      </c>
      <c r="P74" s="169">
        <f t="shared" si="3"/>
        <v>0</v>
      </c>
      <c r="Q74" s="182"/>
      <c r="U74" s="237" t="e">
        <f t="shared" si="6"/>
        <v>#DIV/0!</v>
      </c>
      <c r="V74" s="237" t="e">
        <f t="shared" si="7"/>
        <v>#DIV/0!</v>
      </c>
      <c r="W74" s="237" t="e">
        <f t="shared" si="8"/>
        <v>#DIV/0!</v>
      </c>
      <c r="X74" s="183">
        <f t="shared" si="9"/>
        <v>0</v>
      </c>
    </row>
    <row r="75" spans="1:24" s="167" customFormat="1" ht="21" hidden="1">
      <c r="A75" s="162"/>
      <c r="B75" s="163" t="s">
        <v>83</v>
      </c>
      <c r="C75" s="164"/>
      <c r="D75" s="164"/>
      <c r="E75" s="164"/>
      <c r="F75" s="164">
        <f t="shared" si="10"/>
        <v>0</v>
      </c>
      <c r="G75" s="164"/>
      <c r="H75" s="164"/>
      <c r="I75" s="164"/>
      <c r="J75" s="164"/>
      <c r="K75" s="337"/>
      <c r="L75" s="165"/>
      <c r="M75" s="158">
        <f t="shared" si="0"/>
        <v>0</v>
      </c>
      <c r="N75" s="169">
        <f t="shared" si="1"/>
        <v>0</v>
      </c>
      <c r="O75" s="159">
        <f t="shared" si="2"/>
        <v>0</v>
      </c>
      <c r="P75" s="169">
        <f t="shared" si="3"/>
        <v>0</v>
      </c>
      <c r="Q75" s="168"/>
      <c r="U75" s="237" t="e">
        <f t="shared" si="6"/>
        <v>#DIV/0!</v>
      </c>
      <c r="V75" s="237" t="e">
        <f t="shared" si="7"/>
        <v>#DIV/0!</v>
      </c>
      <c r="W75" s="237" t="e">
        <f t="shared" si="8"/>
        <v>#DIV/0!</v>
      </c>
      <c r="X75" s="167">
        <f t="shared" si="9"/>
        <v>0</v>
      </c>
    </row>
    <row r="76" spans="1:24" s="167" customFormat="1" ht="21" hidden="1">
      <c r="A76" s="174" t="s">
        <v>129</v>
      </c>
      <c r="B76" s="163" t="s">
        <v>80</v>
      </c>
      <c r="C76" s="164"/>
      <c r="D76" s="164"/>
      <c r="E76" s="164"/>
      <c r="F76" s="164">
        <f t="shared" si="10"/>
        <v>0</v>
      </c>
      <c r="G76" s="164"/>
      <c r="H76" s="164"/>
      <c r="I76" s="164"/>
      <c r="J76" s="164"/>
      <c r="K76" s="337"/>
      <c r="L76" s="165"/>
      <c r="M76" s="158">
        <f t="shared" si="0"/>
        <v>0</v>
      </c>
      <c r="N76" s="169">
        <f t="shared" si="1"/>
        <v>0</v>
      </c>
      <c r="O76" s="159">
        <f t="shared" si="2"/>
        <v>0</v>
      </c>
      <c r="P76" s="169">
        <f t="shared" si="3"/>
        <v>0</v>
      </c>
      <c r="Q76" s="168"/>
      <c r="U76" s="237" t="e">
        <f t="shared" si="6"/>
        <v>#DIV/0!</v>
      </c>
      <c r="V76" s="237" t="e">
        <f t="shared" si="7"/>
        <v>#DIV/0!</v>
      </c>
      <c r="W76" s="237" t="e">
        <f t="shared" si="8"/>
        <v>#DIV/0!</v>
      </c>
      <c r="X76" s="167">
        <f t="shared" si="9"/>
        <v>0</v>
      </c>
    </row>
    <row r="77" spans="1:24" s="167" customFormat="1" ht="21" hidden="1">
      <c r="A77" s="174" t="s">
        <v>190</v>
      </c>
      <c r="B77" s="175" t="s">
        <v>191</v>
      </c>
      <c r="C77" s="164"/>
      <c r="D77" s="164"/>
      <c r="E77" s="164"/>
      <c r="F77" s="164">
        <f t="shared" si="10"/>
        <v>0</v>
      </c>
      <c r="G77" s="164"/>
      <c r="H77" s="164"/>
      <c r="I77" s="164"/>
      <c r="J77" s="164"/>
      <c r="K77" s="337"/>
      <c r="L77" s="165"/>
      <c r="M77" s="158">
        <f t="shared" ref="M77:M143" si="28">(D77+G77)/2</f>
        <v>0</v>
      </c>
      <c r="N77" s="169">
        <f t="shared" ref="N77:N143" si="29">J77-M77</f>
        <v>0</v>
      </c>
      <c r="O77" s="159">
        <f t="shared" ref="O77:O143" si="30">C77+F77</f>
        <v>0</v>
      </c>
      <c r="P77" s="169">
        <f t="shared" ref="P77:P143" si="31">O77-I77</f>
        <v>0</v>
      </c>
      <c r="Q77" s="168"/>
      <c r="U77" s="237" t="e">
        <f t="shared" si="6"/>
        <v>#DIV/0!</v>
      </c>
      <c r="V77" s="237" t="e">
        <f t="shared" si="7"/>
        <v>#DIV/0!</v>
      </c>
      <c r="W77" s="237" t="e">
        <f t="shared" si="8"/>
        <v>#DIV/0!</v>
      </c>
      <c r="X77" s="167">
        <f t="shared" si="9"/>
        <v>0</v>
      </c>
    </row>
    <row r="78" spans="1:24" s="167" customFormat="1" ht="21" hidden="1">
      <c r="A78" s="174" t="s">
        <v>130</v>
      </c>
      <c r="B78" s="175" t="s">
        <v>96</v>
      </c>
      <c r="C78" s="164"/>
      <c r="D78" s="164"/>
      <c r="E78" s="164"/>
      <c r="F78" s="164">
        <f t="shared" si="10"/>
        <v>0</v>
      </c>
      <c r="G78" s="164"/>
      <c r="H78" s="164"/>
      <c r="I78" s="164"/>
      <c r="J78" s="164"/>
      <c r="K78" s="337"/>
      <c r="L78" s="165"/>
      <c r="M78" s="158">
        <f t="shared" si="28"/>
        <v>0</v>
      </c>
      <c r="N78" s="169">
        <f t="shared" si="29"/>
        <v>0</v>
      </c>
      <c r="O78" s="159">
        <f t="shared" si="30"/>
        <v>0</v>
      </c>
      <c r="P78" s="169">
        <f t="shared" si="31"/>
        <v>0</v>
      </c>
      <c r="Q78" s="168"/>
      <c r="U78" s="237" t="e">
        <f t="shared" si="6"/>
        <v>#DIV/0!</v>
      </c>
      <c r="V78" s="237" t="e">
        <f t="shared" si="7"/>
        <v>#DIV/0!</v>
      </c>
      <c r="W78" s="237" t="e">
        <f t="shared" si="8"/>
        <v>#DIV/0!</v>
      </c>
      <c r="X78" s="167">
        <f t="shared" si="9"/>
        <v>0</v>
      </c>
    </row>
    <row r="79" spans="1:24" s="167" customFormat="1" ht="21" hidden="1">
      <c r="A79" s="174" t="s">
        <v>192</v>
      </c>
      <c r="B79" s="175" t="s">
        <v>193</v>
      </c>
      <c r="C79" s="164"/>
      <c r="D79" s="164"/>
      <c r="E79" s="164"/>
      <c r="F79" s="164">
        <f t="shared" si="10"/>
        <v>0</v>
      </c>
      <c r="G79" s="164"/>
      <c r="H79" s="164"/>
      <c r="I79" s="164"/>
      <c r="J79" s="164"/>
      <c r="K79" s="337"/>
      <c r="L79" s="165"/>
      <c r="M79" s="158">
        <f t="shared" si="28"/>
        <v>0</v>
      </c>
      <c r="N79" s="169">
        <f t="shared" si="29"/>
        <v>0</v>
      </c>
      <c r="O79" s="159">
        <f t="shared" si="30"/>
        <v>0</v>
      </c>
      <c r="P79" s="169">
        <f t="shared" si="31"/>
        <v>0</v>
      </c>
      <c r="Q79" s="168"/>
      <c r="U79" s="237" t="e">
        <f t="shared" ref="U79:U145" si="32">C79/D79</f>
        <v>#DIV/0!</v>
      </c>
      <c r="V79" s="237" t="e">
        <f t="shared" ref="V79:V145" si="33">F79/G79</f>
        <v>#DIV/0!</v>
      </c>
      <c r="W79" s="237" t="e">
        <f t="shared" ref="W79:W145" si="34">I79/J79</f>
        <v>#DIV/0!</v>
      </c>
      <c r="X79" s="167">
        <f t="shared" si="9"/>
        <v>0</v>
      </c>
    </row>
    <row r="80" spans="1:24" s="167" customFormat="1" ht="21" hidden="1">
      <c r="A80" s="162"/>
      <c r="B80" s="163" t="s">
        <v>97</v>
      </c>
      <c r="C80" s="164"/>
      <c r="D80" s="164"/>
      <c r="E80" s="164"/>
      <c r="F80" s="164">
        <f t="shared" si="10"/>
        <v>0</v>
      </c>
      <c r="G80" s="164"/>
      <c r="H80" s="164"/>
      <c r="I80" s="164"/>
      <c r="J80" s="164"/>
      <c r="K80" s="337"/>
      <c r="L80" s="165"/>
      <c r="M80" s="158">
        <f t="shared" si="28"/>
        <v>0</v>
      </c>
      <c r="N80" s="169">
        <f t="shared" si="29"/>
        <v>0</v>
      </c>
      <c r="O80" s="159">
        <f t="shared" si="30"/>
        <v>0</v>
      </c>
      <c r="P80" s="169">
        <f t="shared" si="31"/>
        <v>0</v>
      </c>
      <c r="Q80" s="168"/>
      <c r="U80" s="237" t="e">
        <f t="shared" si="32"/>
        <v>#DIV/0!</v>
      </c>
      <c r="V80" s="237" t="e">
        <f t="shared" si="33"/>
        <v>#DIV/0!</v>
      </c>
      <c r="W80" s="237" t="e">
        <f t="shared" si="34"/>
        <v>#DIV/0!</v>
      </c>
      <c r="X80" s="167">
        <f t="shared" ref="X80:X146" si="35">ROUND(I80/$X$7,4)</f>
        <v>0</v>
      </c>
    </row>
    <row r="81" spans="1:24" s="167" customFormat="1" ht="21" hidden="1">
      <c r="A81" s="162" t="s">
        <v>131</v>
      </c>
      <c r="B81" s="163" t="s">
        <v>132</v>
      </c>
      <c r="C81" s="164"/>
      <c r="D81" s="164"/>
      <c r="E81" s="164"/>
      <c r="F81" s="164">
        <f t="shared" si="10"/>
        <v>0</v>
      </c>
      <c r="G81" s="164"/>
      <c r="H81" s="164"/>
      <c r="I81" s="164"/>
      <c r="J81" s="164"/>
      <c r="K81" s="337"/>
      <c r="L81" s="165"/>
      <c r="M81" s="158">
        <f t="shared" si="28"/>
        <v>0</v>
      </c>
      <c r="N81" s="169">
        <f t="shared" si="29"/>
        <v>0</v>
      </c>
      <c r="O81" s="159">
        <f t="shared" si="30"/>
        <v>0</v>
      </c>
      <c r="P81" s="169">
        <f t="shared" si="31"/>
        <v>0</v>
      </c>
      <c r="Q81" s="168"/>
      <c r="U81" s="237" t="e">
        <f t="shared" si="32"/>
        <v>#DIV/0!</v>
      </c>
      <c r="V81" s="237" t="e">
        <f t="shared" si="33"/>
        <v>#DIV/0!</v>
      </c>
      <c r="W81" s="237" t="e">
        <f t="shared" si="34"/>
        <v>#DIV/0!</v>
      </c>
      <c r="X81" s="167">
        <f t="shared" si="35"/>
        <v>0</v>
      </c>
    </row>
    <row r="82" spans="1:24" s="167" customFormat="1" ht="21" hidden="1">
      <c r="A82" s="162" t="s">
        <v>133</v>
      </c>
      <c r="B82" s="178" t="s">
        <v>115</v>
      </c>
      <c r="C82" s="164"/>
      <c r="D82" s="164"/>
      <c r="E82" s="164"/>
      <c r="F82" s="164">
        <f t="shared" si="10"/>
        <v>0</v>
      </c>
      <c r="G82" s="164"/>
      <c r="H82" s="164"/>
      <c r="I82" s="164"/>
      <c r="J82" s="164"/>
      <c r="K82" s="337"/>
      <c r="L82" s="165"/>
      <c r="M82" s="158">
        <f t="shared" si="28"/>
        <v>0</v>
      </c>
      <c r="N82" s="169">
        <f t="shared" si="29"/>
        <v>0</v>
      </c>
      <c r="O82" s="159">
        <f t="shared" si="30"/>
        <v>0</v>
      </c>
      <c r="P82" s="169">
        <f t="shared" si="31"/>
        <v>0</v>
      </c>
      <c r="Q82" s="168"/>
      <c r="U82" s="237" t="e">
        <f t="shared" si="32"/>
        <v>#DIV/0!</v>
      </c>
      <c r="V82" s="237" t="e">
        <f t="shared" si="33"/>
        <v>#DIV/0!</v>
      </c>
      <c r="W82" s="237" t="e">
        <f t="shared" si="34"/>
        <v>#DIV/0!</v>
      </c>
      <c r="X82" s="167">
        <f t="shared" si="35"/>
        <v>0</v>
      </c>
    </row>
    <row r="83" spans="1:24" s="167" customFormat="1" ht="18" hidden="1" customHeight="1">
      <c r="A83" s="162" t="s">
        <v>134</v>
      </c>
      <c r="B83" s="178" t="s">
        <v>117</v>
      </c>
      <c r="C83" s="164"/>
      <c r="D83" s="164"/>
      <c r="E83" s="164"/>
      <c r="F83" s="164">
        <f t="shared" si="10"/>
        <v>0</v>
      </c>
      <c r="G83" s="164"/>
      <c r="H83" s="164"/>
      <c r="I83" s="164"/>
      <c r="J83" s="164"/>
      <c r="K83" s="337"/>
      <c r="L83" s="165"/>
      <c r="M83" s="158">
        <f t="shared" si="28"/>
        <v>0</v>
      </c>
      <c r="N83" s="169">
        <f t="shared" si="29"/>
        <v>0</v>
      </c>
      <c r="O83" s="159">
        <f t="shared" si="30"/>
        <v>0</v>
      </c>
      <c r="P83" s="169">
        <f t="shared" si="31"/>
        <v>0</v>
      </c>
      <c r="Q83" s="168"/>
      <c r="U83" s="237" t="e">
        <f t="shared" si="32"/>
        <v>#DIV/0!</v>
      </c>
      <c r="V83" s="237" t="e">
        <f t="shared" si="33"/>
        <v>#DIV/0!</v>
      </c>
      <c r="W83" s="237" t="e">
        <f t="shared" si="34"/>
        <v>#DIV/0!</v>
      </c>
      <c r="X83" s="167">
        <f t="shared" si="35"/>
        <v>0</v>
      </c>
    </row>
    <row r="84" spans="1:24" s="167" customFormat="1" ht="21" hidden="1">
      <c r="A84" s="162" t="s">
        <v>135</v>
      </c>
      <c r="B84" s="178" t="s">
        <v>119</v>
      </c>
      <c r="C84" s="164"/>
      <c r="D84" s="164"/>
      <c r="E84" s="164"/>
      <c r="F84" s="164">
        <f t="shared" si="10"/>
        <v>0</v>
      </c>
      <c r="G84" s="164"/>
      <c r="H84" s="164"/>
      <c r="I84" s="164"/>
      <c r="J84" s="164"/>
      <c r="K84" s="337"/>
      <c r="L84" s="165"/>
      <c r="M84" s="158">
        <f t="shared" si="28"/>
        <v>0</v>
      </c>
      <c r="N84" s="169">
        <f t="shared" si="29"/>
        <v>0</v>
      </c>
      <c r="O84" s="159">
        <f t="shared" si="30"/>
        <v>0</v>
      </c>
      <c r="P84" s="169">
        <f t="shared" si="31"/>
        <v>0</v>
      </c>
      <c r="Q84" s="168"/>
      <c r="U84" s="237" t="e">
        <f t="shared" si="32"/>
        <v>#DIV/0!</v>
      </c>
      <c r="V84" s="237" t="e">
        <f t="shared" si="33"/>
        <v>#DIV/0!</v>
      </c>
      <c r="W84" s="237" t="e">
        <f t="shared" si="34"/>
        <v>#DIV/0!</v>
      </c>
      <c r="X84" s="167">
        <f t="shared" si="35"/>
        <v>0</v>
      </c>
    </row>
    <row r="85" spans="1:24" s="161" customFormat="1" ht="21" hidden="1">
      <c r="A85" s="153" t="s">
        <v>12</v>
      </c>
      <c r="B85" s="154" t="s">
        <v>136</v>
      </c>
      <c r="C85" s="184"/>
      <c r="D85" s="184"/>
      <c r="E85" s="155"/>
      <c r="F85" s="155">
        <f t="shared" si="10"/>
        <v>0</v>
      </c>
      <c r="G85" s="155"/>
      <c r="H85" s="155"/>
      <c r="I85" s="184"/>
      <c r="J85" s="184"/>
      <c r="K85" s="336"/>
      <c r="L85" s="157"/>
      <c r="M85" s="158">
        <f t="shared" si="28"/>
        <v>0</v>
      </c>
      <c r="N85" s="169">
        <f t="shared" si="29"/>
        <v>0</v>
      </c>
      <c r="O85" s="159">
        <f t="shared" si="30"/>
        <v>0</v>
      </c>
      <c r="P85" s="169">
        <f t="shared" si="31"/>
        <v>0</v>
      </c>
      <c r="Q85" s="169"/>
      <c r="U85" s="237" t="e">
        <f t="shared" si="32"/>
        <v>#DIV/0!</v>
      </c>
      <c r="V85" s="237" t="e">
        <f t="shared" si="33"/>
        <v>#DIV/0!</v>
      </c>
      <c r="W85" s="237" t="e">
        <f t="shared" si="34"/>
        <v>#DIV/0!</v>
      </c>
      <c r="X85" s="161">
        <f t="shared" si="35"/>
        <v>0</v>
      </c>
    </row>
    <row r="86" spans="1:24" s="167" customFormat="1" ht="21" hidden="1">
      <c r="A86" s="162"/>
      <c r="B86" s="163" t="s">
        <v>72</v>
      </c>
      <c r="C86" s="164"/>
      <c r="D86" s="164"/>
      <c r="E86" s="164"/>
      <c r="F86" s="164">
        <f t="shared" si="10"/>
        <v>0</v>
      </c>
      <c r="G86" s="164"/>
      <c r="H86" s="164"/>
      <c r="I86" s="164"/>
      <c r="J86" s="164"/>
      <c r="K86" s="337"/>
      <c r="L86" s="165"/>
      <c r="M86" s="158">
        <f t="shared" si="28"/>
        <v>0</v>
      </c>
      <c r="N86" s="169">
        <f t="shared" si="29"/>
        <v>0</v>
      </c>
      <c r="O86" s="159">
        <f t="shared" si="30"/>
        <v>0</v>
      </c>
      <c r="P86" s="169">
        <f t="shared" si="31"/>
        <v>0</v>
      </c>
      <c r="Q86" s="168"/>
      <c r="U86" s="237" t="e">
        <f t="shared" si="32"/>
        <v>#DIV/0!</v>
      </c>
      <c r="V86" s="237" t="e">
        <f t="shared" si="33"/>
        <v>#DIV/0!</v>
      </c>
      <c r="W86" s="237" t="e">
        <f t="shared" si="34"/>
        <v>#DIV/0!</v>
      </c>
      <c r="X86" s="167">
        <f t="shared" si="35"/>
        <v>0</v>
      </c>
    </row>
    <row r="87" spans="1:24" s="167" customFormat="1" ht="21" hidden="1">
      <c r="A87" s="162" t="s">
        <v>137</v>
      </c>
      <c r="B87" s="163" t="s">
        <v>91</v>
      </c>
      <c r="C87" s="164"/>
      <c r="D87" s="164"/>
      <c r="E87" s="164"/>
      <c r="F87" s="164">
        <f t="shared" si="10"/>
        <v>0</v>
      </c>
      <c r="G87" s="164"/>
      <c r="H87" s="164"/>
      <c r="I87" s="164"/>
      <c r="J87" s="164"/>
      <c r="K87" s="337"/>
      <c r="L87" s="165"/>
      <c r="M87" s="158">
        <f t="shared" si="28"/>
        <v>0</v>
      </c>
      <c r="N87" s="169">
        <f t="shared" si="29"/>
        <v>0</v>
      </c>
      <c r="O87" s="159">
        <f t="shared" si="30"/>
        <v>0</v>
      </c>
      <c r="P87" s="169">
        <f t="shared" si="31"/>
        <v>0</v>
      </c>
      <c r="Q87" s="168"/>
      <c r="U87" s="237" t="e">
        <f t="shared" si="32"/>
        <v>#DIV/0!</v>
      </c>
      <c r="V87" s="237" t="e">
        <f t="shared" si="33"/>
        <v>#DIV/0!</v>
      </c>
      <c r="W87" s="237" t="e">
        <f t="shared" si="34"/>
        <v>#DIV/0!</v>
      </c>
      <c r="X87" s="167">
        <f t="shared" si="35"/>
        <v>0</v>
      </c>
    </row>
    <row r="88" spans="1:24" s="167" customFormat="1" ht="21" hidden="1">
      <c r="A88" s="162" t="s">
        <v>138</v>
      </c>
      <c r="B88" s="163" t="s">
        <v>74</v>
      </c>
      <c r="C88" s="164">
        <f>C90</f>
        <v>0</v>
      </c>
      <c r="D88" s="164">
        <f>D90</f>
        <v>0</v>
      </c>
      <c r="E88" s="164"/>
      <c r="F88" s="164">
        <f t="shared" si="10"/>
        <v>0</v>
      </c>
      <c r="G88" s="164">
        <f>G90</f>
        <v>0</v>
      </c>
      <c r="H88" s="164"/>
      <c r="I88" s="164">
        <f>I90</f>
        <v>0</v>
      </c>
      <c r="J88" s="164">
        <f>J90</f>
        <v>0</v>
      </c>
      <c r="K88" s="337"/>
      <c r="L88" s="165"/>
      <c r="M88" s="158">
        <f t="shared" si="28"/>
        <v>0</v>
      </c>
      <c r="N88" s="169">
        <f t="shared" si="29"/>
        <v>0</v>
      </c>
      <c r="O88" s="159">
        <f t="shared" si="30"/>
        <v>0</v>
      </c>
      <c r="P88" s="169">
        <f t="shared" si="31"/>
        <v>0</v>
      </c>
      <c r="Q88" s="168"/>
      <c r="U88" s="237" t="e">
        <f t="shared" si="32"/>
        <v>#DIV/0!</v>
      </c>
      <c r="V88" s="237" t="e">
        <f t="shared" si="33"/>
        <v>#DIV/0!</v>
      </c>
      <c r="W88" s="237" t="e">
        <f t="shared" si="34"/>
        <v>#DIV/0!</v>
      </c>
      <c r="X88" s="167">
        <f t="shared" si="35"/>
        <v>0</v>
      </c>
    </row>
    <row r="89" spans="1:24" s="167" customFormat="1" ht="21" hidden="1">
      <c r="A89" s="162"/>
      <c r="B89" s="163" t="s">
        <v>139</v>
      </c>
      <c r="C89" s="164"/>
      <c r="D89" s="164"/>
      <c r="E89" s="164"/>
      <c r="F89" s="164">
        <f t="shared" ref="F89:G138" si="36">I89-C89</f>
        <v>0</v>
      </c>
      <c r="G89" s="164"/>
      <c r="H89" s="164"/>
      <c r="I89" s="164"/>
      <c r="J89" s="164"/>
      <c r="K89" s="337"/>
      <c r="L89" s="165"/>
      <c r="M89" s="158">
        <f t="shared" si="28"/>
        <v>0</v>
      </c>
      <c r="N89" s="169">
        <f t="shared" si="29"/>
        <v>0</v>
      </c>
      <c r="O89" s="159">
        <f t="shared" si="30"/>
        <v>0</v>
      </c>
      <c r="P89" s="169">
        <f t="shared" si="31"/>
        <v>0</v>
      </c>
      <c r="Q89" s="168"/>
      <c r="U89" s="237" t="e">
        <f t="shared" si="32"/>
        <v>#DIV/0!</v>
      </c>
      <c r="V89" s="237" t="e">
        <f t="shared" si="33"/>
        <v>#DIV/0!</v>
      </c>
      <c r="W89" s="237" t="e">
        <f t="shared" si="34"/>
        <v>#DIV/0!</v>
      </c>
      <c r="X89" s="167">
        <f t="shared" si="35"/>
        <v>0</v>
      </c>
    </row>
    <row r="90" spans="1:24" s="167" customFormat="1" ht="21" hidden="1">
      <c r="A90" s="162" t="s">
        <v>140</v>
      </c>
      <c r="B90" s="163" t="s">
        <v>80</v>
      </c>
      <c r="C90" s="164"/>
      <c r="D90" s="164"/>
      <c r="E90" s="164"/>
      <c r="F90" s="164">
        <f t="shared" si="36"/>
        <v>0</v>
      </c>
      <c r="G90" s="164"/>
      <c r="H90" s="164"/>
      <c r="I90" s="164"/>
      <c r="J90" s="164"/>
      <c r="K90" s="337"/>
      <c r="L90" s="165"/>
      <c r="M90" s="158">
        <f t="shared" si="28"/>
        <v>0</v>
      </c>
      <c r="N90" s="169">
        <f t="shared" si="29"/>
        <v>0</v>
      </c>
      <c r="O90" s="159">
        <f t="shared" si="30"/>
        <v>0</v>
      </c>
      <c r="P90" s="169">
        <f t="shared" si="31"/>
        <v>0</v>
      </c>
      <c r="Q90" s="168"/>
      <c r="U90" s="237" t="e">
        <f t="shared" si="32"/>
        <v>#DIV/0!</v>
      </c>
      <c r="V90" s="237" t="e">
        <f t="shared" si="33"/>
        <v>#DIV/0!</v>
      </c>
      <c r="W90" s="237" t="e">
        <f t="shared" si="34"/>
        <v>#DIV/0!</v>
      </c>
      <c r="X90" s="167">
        <f t="shared" si="35"/>
        <v>0</v>
      </c>
    </row>
    <row r="91" spans="1:24" s="167" customFormat="1" ht="21" hidden="1">
      <c r="A91" s="162" t="s">
        <v>141</v>
      </c>
      <c r="B91" s="163" t="s">
        <v>96</v>
      </c>
      <c r="C91" s="164"/>
      <c r="D91" s="164"/>
      <c r="E91" s="164"/>
      <c r="F91" s="164">
        <f t="shared" si="36"/>
        <v>0</v>
      </c>
      <c r="G91" s="164"/>
      <c r="H91" s="164"/>
      <c r="I91" s="164"/>
      <c r="J91" s="164"/>
      <c r="K91" s="337"/>
      <c r="L91" s="165"/>
      <c r="M91" s="158">
        <f t="shared" si="28"/>
        <v>0</v>
      </c>
      <c r="N91" s="169">
        <f t="shared" si="29"/>
        <v>0</v>
      </c>
      <c r="O91" s="159">
        <f t="shared" si="30"/>
        <v>0</v>
      </c>
      <c r="P91" s="169">
        <f t="shared" si="31"/>
        <v>0</v>
      </c>
      <c r="Q91" s="168"/>
      <c r="U91" s="237" t="e">
        <f t="shared" si="32"/>
        <v>#DIV/0!</v>
      </c>
      <c r="V91" s="237" t="e">
        <f t="shared" si="33"/>
        <v>#DIV/0!</v>
      </c>
      <c r="W91" s="237" t="e">
        <f t="shared" si="34"/>
        <v>#DIV/0!</v>
      </c>
      <c r="X91" s="167">
        <f t="shared" si="35"/>
        <v>0</v>
      </c>
    </row>
    <row r="92" spans="1:24" s="167" customFormat="1" ht="21" hidden="1">
      <c r="A92" s="162"/>
      <c r="B92" s="163" t="s">
        <v>97</v>
      </c>
      <c r="C92" s="164"/>
      <c r="D92" s="164"/>
      <c r="E92" s="164"/>
      <c r="F92" s="164">
        <f t="shared" si="36"/>
        <v>0</v>
      </c>
      <c r="G92" s="164"/>
      <c r="H92" s="164"/>
      <c r="I92" s="164"/>
      <c r="J92" s="164"/>
      <c r="K92" s="337"/>
      <c r="L92" s="165"/>
      <c r="M92" s="158">
        <f t="shared" si="28"/>
        <v>0</v>
      </c>
      <c r="N92" s="169">
        <f t="shared" si="29"/>
        <v>0</v>
      </c>
      <c r="O92" s="159">
        <f t="shared" si="30"/>
        <v>0</v>
      </c>
      <c r="P92" s="169">
        <f t="shared" si="31"/>
        <v>0</v>
      </c>
      <c r="Q92" s="168"/>
      <c r="U92" s="237" t="e">
        <f t="shared" si="32"/>
        <v>#DIV/0!</v>
      </c>
      <c r="V92" s="237" t="e">
        <f t="shared" si="33"/>
        <v>#DIV/0!</v>
      </c>
      <c r="W92" s="237" t="e">
        <f t="shared" si="34"/>
        <v>#DIV/0!</v>
      </c>
      <c r="X92" s="167">
        <f t="shared" si="35"/>
        <v>0</v>
      </c>
    </row>
    <row r="93" spans="1:24" s="161" customFormat="1" ht="21" hidden="1">
      <c r="A93" s="153" t="s">
        <v>13</v>
      </c>
      <c r="B93" s="154" t="s">
        <v>99</v>
      </c>
      <c r="C93" s="164"/>
      <c r="D93" s="164"/>
      <c r="E93" s="155"/>
      <c r="F93" s="155">
        <f t="shared" si="36"/>
        <v>0</v>
      </c>
      <c r="G93" s="155"/>
      <c r="H93" s="155"/>
      <c r="I93" s="164"/>
      <c r="J93" s="164"/>
      <c r="K93" s="336"/>
      <c r="L93" s="157"/>
      <c r="M93" s="158">
        <f t="shared" si="28"/>
        <v>0</v>
      </c>
      <c r="N93" s="169">
        <f t="shared" si="29"/>
        <v>0</v>
      </c>
      <c r="O93" s="159">
        <f t="shared" si="30"/>
        <v>0</v>
      </c>
      <c r="P93" s="169">
        <f t="shared" si="31"/>
        <v>0</v>
      </c>
      <c r="Q93" s="169"/>
      <c r="U93" s="237" t="e">
        <f t="shared" si="32"/>
        <v>#DIV/0!</v>
      </c>
      <c r="V93" s="237" t="e">
        <f t="shared" si="33"/>
        <v>#DIV/0!</v>
      </c>
      <c r="W93" s="237" t="e">
        <f t="shared" si="34"/>
        <v>#DIV/0!</v>
      </c>
      <c r="X93" s="161">
        <f t="shared" si="35"/>
        <v>0</v>
      </c>
    </row>
    <row r="94" spans="1:24" s="181" customFormat="1" ht="21" hidden="1">
      <c r="A94" s="153" t="s">
        <v>14</v>
      </c>
      <c r="B94" s="154" t="s">
        <v>101</v>
      </c>
      <c r="C94" s="164"/>
      <c r="D94" s="164"/>
      <c r="E94" s="155"/>
      <c r="F94" s="155">
        <f t="shared" si="36"/>
        <v>0</v>
      </c>
      <c r="G94" s="155"/>
      <c r="H94" s="155"/>
      <c r="I94" s="164"/>
      <c r="J94" s="164"/>
      <c r="K94" s="336"/>
      <c r="L94" s="157"/>
      <c r="M94" s="158">
        <f t="shared" si="28"/>
        <v>0</v>
      </c>
      <c r="N94" s="169">
        <f t="shared" si="29"/>
        <v>0</v>
      </c>
      <c r="O94" s="159">
        <f t="shared" si="30"/>
        <v>0</v>
      </c>
      <c r="P94" s="169">
        <f t="shared" si="31"/>
        <v>0</v>
      </c>
      <c r="Q94" s="180"/>
      <c r="U94" s="237" t="e">
        <f t="shared" si="32"/>
        <v>#DIV/0!</v>
      </c>
      <c r="V94" s="237" t="e">
        <f t="shared" si="33"/>
        <v>#DIV/0!</v>
      </c>
      <c r="W94" s="237" t="e">
        <f t="shared" si="34"/>
        <v>#DIV/0!</v>
      </c>
      <c r="X94" s="181">
        <f t="shared" si="35"/>
        <v>0</v>
      </c>
    </row>
    <row r="95" spans="1:24" s="167" customFormat="1" ht="21" hidden="1">
      <c r="A95" s="162"/>
      <c r="B95" s="163" t="s">
        <v>83</v>
      </c>
      <c r="C95" s="164"/>
      <c r="D95" s="164"/>
      <c r="E95" s="164"/>
      <c r="F95" s="164">
        <f t="shared" si="36"/>
        <v>0</v>
      </c>
      <c r="G95" s="164"/>
      <c r="H95" s="164"/>
      <c r="I95" s="164"/>
      <c r="J95" s="164"/>
      <c r="K95" s="337"/>
      <c r="L95" s="165"/>
      <c r="M95" s="158">
        <f t="shared" si="28"/>
        <v>0</v>
      </c>
      <c r="N95" s="169">
        <f t="shared" si="29"/>
        <v>0</v>
      </c>
      <c r="O95" s="159">
        <f t="shared" si="30"/>
        <v>0</v>
      </c>
      <c r="P95" s="169">
        <f t="shared" si="31"/>
        <v>0</v>
      </c>
      <c r="Q95" s="168"/>
      <c r="U95" s="237" t="e">
        <f t="shared" si="32"/>
        <v>#DIV/0!</v>
      </c>
      <c r="V95" s="237" t="e">
        <f t="shared" si="33"/>
        <v>#DIV/0!</v>
      </c>
      <c r="W95" s="237" t="e">
        <f t="shared" si="34"/>
        <v>#DIV/0!</v>
      </c>
      <c r="X95" s="167">
        <f t="shared" si="35"/>
        <v>0</v>
      </c>
    </row>
    <row r="96" spans="1:24" s="167" customFormat="1" ht="21" hidden="1">
      <c r="A96" s="162" t="s">
        <v>142</v>
      </c>
      <c r="B96" s="163" t="s">
        <v>85</v>
      </c>
      <c r="C96" s="164"/>
      <c r="D96" s="164"/>
      <c r="E96" s="164"/>
      <c r="F96" s="164">
        <f t="shared" si="36"/>
        <v>0</v>
      </c>
      <c r="G96" s="164"/>
      <c r="H96" s="164"/>
      <c r="I96" s="164"/>
      <c r="J96" s="164"/>
      <c r="K96" s="337"/>
      <c r="L96" s="165"/>
      <c r="M96" s="158">
        <f t="shared" si="28"/>
        <v>0</v>
      </c>
      <c r="N96" s="169">
        <f t="shared" si="29"/>
        <v>0</v>
      </c>
      <c r="O96" s="159">
        <f t="shared" si="30"/>
        <v>0</v>
      </c>
      <c r="P96" s="169">
        <f t="shared" si="31"/>
        <v>0</v>
      </c>
      <c r="Q96" s="168"/>
      <c r="U96" s="237" t="e">
        <f t="shared" si="32"/>
        <v>#DIV/0!</v>
      </c>
      <c r="V96" s="237" t="e">
        <f t="shared" si="33"/>
        <v>#DIV/0!</v>
      </c>
      <c r="W96" s="237" t="e">
        <f t="shared" si="34"/>
        <v>#DIV/0!</v>
      </c>
      <c r="X96" s="167">
        <f t="shared" si="35"/>
        <v>0</v>
      </c>
    </row>
    <row r="97" spans="1:24" s="183" customFormat="1" ht="21" hidden="1">
      <c r="A97" s="162" t="s">
        <v>143</v>
      </c>
      <c r="B97" s="163" t="s">
        <v>144</v>
      </c>
      <c r="C97" s="164"/>
      <c r="D97" s="164"/>
      <c r="E97" s="164"/>
      <c r="F97" s="164">
        <f t="shared" si="36"/>
        <v>0</v>
      </c>
      <c r="G97" s="164"/>
      <c r="H97" s="164"/>
      <c r="I97" s="164"/>
      <c r="J97" s="164"/>
      <c r="K97" s="338"/>
      <c r="L97" s="165"/>
      <c r="M97" s="158">
        <f t="shared" si="28"/>
        <v>0</v>
      </c>
      <c r="N97" s="169">
        <f t="shared" si="29"/>
        <v>0</v>
      </c>
      <c r="O97" s="159">
        <f t="shared" si="30"/>
        <v>0</v>
      </c>
      <c r="P97" s="169">
        <f t="shared" si="31"/>
        <v>0</v>
      </c>
      <c r="Q97" s="182"/>
      <c r="U97" s="237" t="e">
        <f t="shared" si="32"/>
        <v>#DIV/0!</v>
      </c>
      <c r="V97" s="237" t="e">
        <f t="shared" si="33"/>
        <v>#DIV/0!</v>
      </c>
      <c r="W97" s="237" t="e">
        <f t="shared" si="34"/>
        <v>#DIV/0!</v>
      </c>
      <c r="X97" s="183">
        <f t="shared" si="35"/>
        <v>0</v>
      </c>
    </row>
    <row r="98" spans="1:24" s="167" customFormat="1" ht="21" hidden="1">
      <c r="A98" s="162"/>
      <c r="B98" s="163" t="s">
        <v>83</v>
      </c>
      <c r="C98" s="164"/>
      <c r="D98" s="164"/>
      <c r="E98" s="164"/>
      <c r="F98" s="164">
        <f t="shared" si="36"/>
        <v>0</v>
      </c>
      <c r="G98" s="164"/>
      <c r="H98" s="164"/>
      <c r="I98" s="164"/>
      <c r="J98" s="164"/>
      <c r="K98" s="337"/>
      <c r="L98" s="165"/>
      <c r="M98" s="158">
        <f t="shared" si="28"/>
        <v>0</v>
      </c>
      <c r="N98" s="169">
        <f t="shared" si="29"/>
        <v>0</v>
      </c>
      <c r="O98" s="159">
        <f t="shared" si="30"/>
        <v>0</v>
      </c>
      <c r="P98" s="169">
        <f t="shared" si="31"/>
        <v>0</v>
      </c>
      <c r="Q98" s="168"/>
      <c r="U98" s="237" t="e">
        <f t="shared" si="32"/>
        <v>#DIV/0!</v>
      </c>
      <c r="V98" s="237" t="e">
        <f t="shared" si="33"/>
        <v>#DIV/0!</v>
      </c>
      <c r="W98" s="237" t="e">
        <f t="shared" si="34"/>
        <v>#DIV/0!</v>
      </c>
      <c r="X98" s="167">
        <f t="shared" si="35"/>
        <v>0</v>
      </c>
    </row>
    <row r="99" spans="1:24" s="167" customFormat="1" ht="21" hidden="1">
      <c r="A99" s="174" t="s">
        <v>145</v>
      </c>
      <c r="B99" s="163" t="s">
        <v>80</v>
      </c>
      <c r="C99" s="164"/>
      <c r="D99" s="164"/>
      <c r="E99" s="164"/>
      <c r="F99" s="164">
        <f t="shared" si="36"/>
        <v>0</v>
      </c>
      <c r="G99" s="164"/>
      <c r="H99" s="164"/>
      <c r="I99" s="164"/>
      <c r="J99" s="164"/>
      <c r="K99" s="337"/>
      <c r="L99" s="165"/>
      <c r="M99" s="158">
        <f t="shared" si="28"/>
        <v>0</v>
      </c>
      <c r="N99" s="169">
        <f t="shared" si="29"/>
        <v>0</v>
      </c>
      <c r="O99" s="159">
        <f t="shared" si="30"/>
        <v>0</v>
      </c>
      <c r="P99" s="169">
        <f t="shared" si="31"/>
        <v>0</v>
      </c>
      <c r="Q99" s="168"/>
      <c r="U99" s="237" t="e">
        <f t="shared" si="32"/>
        <v>#DIV/0!</v>
      </c>
      <c r="V99" s="237" t="e">
        <f t="shared" si="33"/>
        <v>#DIV/0!</v>
      </c>
      <c r="W99" s="237" t="e">
        <f t="shared" si="34"/>
        <v>#DIV/0!</v>
      </c>
      <c r="X99" s="167">
        <f t="shared" si="35"/>
        <v>0</v>
      </c>
    </row>
    <row r="100" spans="1:24" s="167" customFormat="1" ht="21" hidden="1">
      <c r="A100" s="174" t="s">
        <v>194</v>
      </c>
      <c r="B100" s="175" t="s">
        <v>195</v>
      </c>
      <c r="C100" s="164"/>
      <c r="D100" s="164"/>
      <c r="E100" s="164"/>
      <c r="F100" s="164">
        <f t="shared" si="36"/>
        <v>0</v>
      </c>
      <c r="G100" s="164"/>
      <c r="H100" s="164"/>
      <c r="I100" s="164"/>
      <c r="J100" s="164"/>
      <c r="K100" s="337"/>
      <c r="L100" s="165"/>
      <c r="M100" s="158">
        <f t="shared" si="28"/>
        <v>0</v>
      </c>
      <c r="N100" s="169">
        <f t="shared" si="29"/>
        <v>0</v>
      </c>
      <c r="O100" s="159">
        <f t="shared" si="30"/>
        <v>0</v>
      </c>
      <c r="P100" s="169">
        <f t="shared" si="31"/>
        <v>0</v>
      </c>
      <c r="Q100" s="168"/>
      <c r="U100" s="237" t="e">
        <f t="shared" si="32"/>
        <v>#DIV/0!</v>
      </c>
      <c r="V100" s="237" t="e">
        <f t="shared" si="33"/>
        <v>#DIV/0!</v>
      </c>
      <c r="W100" s="237" t="e">
        <f t="shared" si="34"/>
        <v>#DIV/0!</v>
      </c>
      <c r="X100" s="167">
        <f t="shared" si="35"/>
        <v>0</v>
      </c>
    </row>
    <row r="101" spans="1:24" s="167" customFormat="1" ht="21" hidden="1">
      <c r="A101" s="174" t="s">
        <v>146</v>
      </c>
      <c r="B101" s="175" t="s">
        <v>96</v>
      </c>
      <c r="C101" s="164"/>
      <c r="D101" s="164"/>
      <c r="E101" s="164"/>
      <c r="F101" s="164">
        <f t="shared" si="36"/>
        <v>0</v>
      </c>
      <c r="G101" s="164"/>
      <c r="H101" s="164"/>
      <c r="I101" s="164"/>
      <c r="J101" s="164"/>
      <c r="K101" s="337"/>
      <c r="L101" s="165"/>
      <c r="M101" s="158">
        <f t="shared" si="28"/>
        <v>0</v>
      </c>
      <c r="N101" s="169">
        <f t="shared" si="29"/>
        <v>0</v>
      </c>
      <c r="O101" s="159">
        <f t="shared" si="30"/>
        <v>0</v>
      </c>
      <c r="P101" s="169">
        <f t="shared" si="31"/>
        <v>0</v>
      </c>
      <c r="Q101" s="168"/>
      <c r="U101" s="237" t="e">
        <f t="shared" si="32"/>
        <v>#DIV/0!</v>
      </c>
      <c r="V101" s="237" t="e">
        <f t="shared" si="33"/>
        <v>#DIV/0!</v>
      </c>
      <c r="W101" s="237" t="e">
        <f t="shared" si="34"/>
        <v>#DIV/0!</v>
      </c>
      <c r="X101" s="167">
        <f t="shared" si="35"/>
        <v>0</v>
      </c>
    </row>
    <row r="102" spans="1:24" s="167" customFormat="1" ht="21" hidden="1">
      <c r="A102" s="174" t="s">
        <v>196</v>
      </c>
      <c r="B102" s="175" t="s">
        <v>197</v>
      </c>
      <c r="C102" s="164"/>
      <c r="D102" s="164"/>
      <c r="E102" s="164"/>
      <c r="F102" s="164">
        <f t="shared" si="36"/>
        <v>0</v>
      </c>
      <c r="G102" s="164"/>
      <c r="H102" s="164"/>
      <c r="I102" s="164"/>
      <c r="J102" s="164"/>
      <c r="K102" s="337"/>
      <c r="L102" s="165"/>
      <c r="M102" s="158">
        <f t="shared" si="28"/>
        <v>0</v>
      </c>
      <c r="N102" s="169">
        <f t="shared" si="29"/>
        <v>0</v>
      </c>
      <c r="O102" s="159">
        <f t="shared" si="30"/>
        <v>0</v>
      </c>
      <c r="P102" s="169">
        <f t="shared" si="31"/>
        <v>0</v>
      </c>
      <c r="Q102" s="168"/>
      <c r="U102" s="237" t="e">
        <f t="shared" si="32"/>
        <v>#DIV/0!</v>
      </c>
      <c r="V102" s="237" t="e">
        <f t="shared" si="33"/>
        <v>#DIV/0!</v>
      </c>
      <c r="W102" s="237" t="e">
        <f t="shared" si="34"/>
        <v>#DIV/0!</v>
      </c>
      <c r="X102" s="167">
        <f t="shared" si="35"/>
        <v>0</v>
      </c>
    </row>
    <row r="103" spans="1:24" s="187" customFormat="1" ht="21.6" hidden="1" thickBot="1">
      <c r="A103" s="185"/>
      <c r="B103" s="163" t="s">
        <v>97</v>
      </c>
      <c r="C103" s="186"/>
      <c r="D103" s="186"/>
      <c r="E103" s="164"/>
      <c r="F103" s="164">
        <f t="shared" si="36"/>
        <v>0</v>
      </c>
      <c r="G103" s="164"/>
      <c r="H103" s="164"/>
      <c r="I103" s="186"/>
      <c r="J103" s="186"/>
      <c r="K103" s="337"/>
      <c r="L103" s="165"/>
      <c r="M103" s="158">
        <f t="shared" si="28"/>
        <v>0</v>
      </c>
      <c r="N103" s="169">
        <f t="shared" si="29"/>
        <v>0</v>
      </c>
      <c r="O103" s="159">
        <f t="shared" si="30"/>
        <v>0</v>
      </c>
      <c r="P103" s="169">
        <f t="shared" si="31"/>
        <v>0</v>
      </c>
      <c r="Q103" s="180"/>
      <c r="U103" s="237" t="e">
        <f t="shared" si="32"/>
        <v>#DIV/0!</v>
      </c>
      <c r="V103" s="237" t="e">
        <f t="shared" si="33"/>
        <v>#DIV/0!</v>
      </c>
      <c r="W103" s="237" t="e">
        <f t="shared" si="34"/>
        <v>#DIV/0!</v>
      </c>
      <c r="X103" s="187">
        <f t="shared" si="35"/>
        <v>0</v>
      </c>
    </row>
    <row r="104" spans="1:24" s="167" customFormat="1" ht="21" hidden="1">
      <c r="A104" s="162" t="s">
        <v>15</v>
      </c>
      <c r="B104" s="163" t="s">
        <v>147</v>
      </c>
      <c r="C104" s="164"/>
      <c r="D104" s="164"/>
      <c r="E104" s="164"/>
      <c r="F104" s="164">
        <f t="shared" si="36"/>
        <v>0</v>
      </c>
      <c r="G104" s="164"/>
      <c r="H104" s="164"/>
      <c r="I104" s="164"/>
      <c r="J104" s="164"/>
      <c r="K104" s="337"/>
      <c r="L104" s="165"/>
      <c r="M104" s="158">
        <f t="shared" si="28"/>
        <v>0</v>
      </c>
      <c r="N104" s="169">
        <f t="shared" si="29"/>
        <v>0</v>
      </c>
      <c r="O104" s="159">
        <f t="shared" si="30"/>
        <v>0</v>
      </c>
      <c r="P104" s="169">
        <f t="shared" si="31"/>
        <v>0</v>
      </c>
      <c r="Q104" s="168"/>
      <c r="U104" s="237" t="e">
        <f t="shared" si="32"/>
        <v>#DIV/0!</v>
      </c>
      <c r="V104" s="237" t="e">
        <f t="shared" si="33"/>
        <v>#DIV/0!</v>
      </c>
      <c r="W104" s="237" t="e">
        <f t="shared" si="34"/>
        <v>#DIV/0!</v>
      </c>
      <c r="X104" s="167">
        <f t="shared" si="35"/>
        <v>0</v>
      </c>
    </row>
    <row r="105" spans="1:24" s="167" customFormat="1" ht="21" hidden="1">
      <c r="A105" s="162" t="s">
        <v>16</v>
      </c>
      <c r="B105" s="178" t="s">
        <v>117</v>
      </c>
      <c r="C105" s="188"/>
      <c r="D105" s="188"/>
      <c r="E105" s="164"/>
      <c r="F105" s="164">
        <f t="shared" si="36"/>
        <v>0</v>
      </c>
      <c r="G105" s="164"/>
      <c r="H105" s="164"/>
      <c r="I105" s="188"/>
      <c r="J105" s="188"/>
      <c r="K105" s="337"/>
      <c r="L105" s="165"/>
      <c r="M105" s="158">
        <f t="shared" si="28"/>
        <v>0</v>
      </c>
      <c r="N105" s="169">
        <f t="shared" si="29"/>
        <v>0</v>
      </c>
      <c r="O105" s="159">
        <f t="shared" si="30"/>
        <v>0</v>
      </c>
      <c r="P105" s="169">
        <f t="shared" si="31"/>
        <v>0</v>
      </c>
      <c r="Q105" s="168"/>
      <c r="U105" s="237" t="e">
        <f t="shared" si="32"/>
        <v>#DIV/0!</v>
      </c>
      <c r="V105" s="237" t="e">
        <f t="shared" si="33"/>
        <v>#DIV/0!</v>
      </c>
      <c r="W105" s="237" t="e">
        <f t="shared" si="34"/>
        <v>#DIV/0!</v>
      </c>
      <c r="X105" s="167">
        <f t="shared" si="35"/>
        <v>0</v>
      </c>
    </row>
    <row r="106" spans="1:24" s="167" customFormat="1" ht="21" hidden="1">
      <c r="A106" s="162" t="s">
        <v>17</v>
      </c>
      <c r="B106" s="178" t="s">
        <v>119</v>
      </c>
      <c r="C106" s="164"/>
      <c r="D106" s="164"/>
      <c r="E106" s="164"/>
      <c r="F106" s="164">
        <f t="shared" si="36"/>
        <v>0</v>
      </c>
      <c r="G106" s="164"/>
      <c r="H106" s="164"/>
      <c r="I106" s="164"/>
      <c r="J106" s="164"/>
      <c r="K106" s="337"/>
      <c r="L106" s="165"/>
      <c r="M106" s="158">
        <f t="shared" si="28"/>
        <v>0</v>
      </c>
      <c r="N106" s="169">
        <f t="shared" si="29"/>
        <v>0</v>
      </c>
      <c r="O106" s="159">
        <f t="shared" si="30"/>
        <v>0</v>
      </c>
      <c r="P106" s="169">
        <f t="shared" si="31"/>
        <v>0</v>
      </c>
      <c r="Q106" s="168"/>
      <c r="U106" s="237" t="e">
        <f t="shared" si="32"/>
        <v>#DIV/0!</v>
      </c>
      <c r="V106" s="237" t="e">
        <f t="shared" si="33"/>
        <v>#DIV/0!</v>
      </c>
      <c r="W106" s="237" t="e">
        <f t="shared" si="34"/>
        <v>#DIV/0!</v>
      </c>
      <c r="X106" s="167">
        <f t="shared" si="35"/>
        <v>0</v>
      </c>
    </row>
    <row r="107" spans="1:24" s="161" customFormat="1" ht="21">
      <c r="A107" s="153" t="s">
        <v>18</v>
      </c>
      <c r="B107" s="154" t="s">
        <v>148</v>
      </c>
      <c r="C107" s="155">
        <f>C110+C109</f>
        <v>365167.30699999997</v>
      </c>
      <c r="D107" s="155">
        <f>D110+D109</f>
        <v>114.11109999999999</v>
      </c>
      <c r="E107" s="155"/>
      <c r="F107" s="155">
        <f>F110+F109</f>
        <v>325818.05300000001</v>
      </c>
      <c r="G107" s="155">
        <f>G110+G109</f>
        <v>101.8647</v>
      </c>
      <c r="H107" s="155"/>
      <c r="I107" s="155">
        <f>I110+I109</f>
        <v>690985.36</v>
      </c>
      <c r="J107" s="155">
        <f>J110+J109</f>
        <v>107.98790000000001</v>
      </c>
      <c r="K107" s="336"/>
      <c r="L107" s="157"/>
      <c r="M107" s="158">
        <f t="shared" si="28"/>
        <v>107.9879</v>
      </c>
      <c r="N107" s="169">
        <f t="shared" si="29"/>
        <v>0</v>
      </c>
      <c r="O107" s="159">
        <f t="shared" si="30"/>
        <v>690985.36</v>
      </c>
      <c r="P107" s="169">
        <f t="shared" si="31"/>
        <v>0</v>
      </c>
      <c r="Q107" s="169"/>
      <c r="U107" s="237">
        <f t="shared" si="32"/>
        <v>3200.1032940704276</v>
      </c>
      <c r="V107" s="237">
        <f t="shared" si="33"/>
        <v>3198.5374030454122</v>
      </c>
      <c r="W107" s="237">
        <f t="shared" si="34"/>
        <v>6398.7294872851489</v>
      </c>
      <c r="X107" s="161">
        <f t="shared" si="35"/>
        <v>107.989</v>
      </c>
    </row>
    <row r="108" spans="1:24" s="167" customFormat="1" ht="21">
      <c r="A108" s="162"/>
      <c r="B108" s="163" t="s">
        <v>72</v>
      </c>
      <c r="C108" s="164"/>
      <c r="D108" s="164"/>
      <c r="E108" s="164"/>
      <c r="F108" s="164"/>
      <c r="G108" s="164"/>
      <c r="H108" s="164"/>
      <c r="I108" s="164"/>
      <c r="J108" s="164"/>
      <c r="K108" s="337"/>
      <c r="L108" s="165"/>
      <c r="M108" s="158">
        <f t="shared" si="28"/>
        <v>0</v>
      </c>
      <c r="N108" s="169">
        <f t="shared" si="29"/>
        <v>0</v>
      </c>
      <c r="O108" s="159">
        <f t="shared" si="30"/>
        <v>0</v>
      </c>
      <c r="P108" s="169">
        <f t="shared" si="31"/>
        <v>0</v>
      </c>
      <c r="Q108" s="168"/>
      <c r="U108" s="237"/>
      <c r="V108" s="237"/>
      <c r="W108" s="237"/>
      <c r="X108" s="167">
        <f t="shared" si="35"/>
        <v>0</v>
      </c>
    </row>
    <row r="109" spans="1:24" s="167" customFormat="1" ht="21">
      <c r="A109" s="162" t="s">
        <v>149</v>
      </c>
      <c r="B109" s="163" t="s">
        <v>73</v>
      </c>
      <c r="C109" s="164"/>
      <c r="D109" s="164"/>
      <c r="E109" s="164"/>
      <c r="F109" s="164"/>
      <c r="G109" s="164"/>
      <c r="H109" s="164"/>
      <c r="I109" s="164"/>
      <c r="J109" s="164"/>
      <c r="K109" s="337"/>
      <c r="L109" s="165"/>
      <c r="M109" s="158">
        <f t="shared" si="28"/>
        <v>0</v>
      </c>
      <c r="N109" s="169">
        <f t="shared" si="29"/>
        <v>0</v>
      </c>
      <c r="O109" s="159">
        <f t="shared" si="30"/>
        <v>0</v>
      </c>
      <c r="P109" s="169">
        <f t="shared" si="31"/>
        <v>0</v>
      </c>
      <c r="Q109" s="168"/>
      <c r="U109" s="237"/>
      <c r="V109" s="237"/>
      <c r="W109" s="237"/>
      <c r="X109" s="167">
        <f t="shared" si="35"/>
        <v>0</v>
      </c>
    </row>
    <row r="110" spans="1:24" s="167" customFormat="1" ht="21">
      <c r="A110" s="162" t="s">
        <v>150</v>
      </c>
      <c r="B110" s="163" t="s">
        <v>74</v>
      </c>
      <c r="C110" s="164">
        <f>C112+C113+C114+C115+C116+C117+C118</f>
        <v>365167.30699999997</v>
      </c>
      <c r="D110" s="164">
        <f>D112+D113+D114+D115+D116+D117+D118</f>
        <v>114.11109999999999</v>
      </c>
      <c r="E110" s="164"/>
      <c r="F110" s="164">
        <f t="shared" ref="F110:G110" si="37">F112+F113+F114+F115+F116+F117+F118</f>
        <v>325818.05300000001</v>
      </c>
      <c r="G110" s="164">
        <f t="shared" si="37"/>
        <v>101.8647</v>
      </c>
      <c r="H110" s="164"/>
      <c r="I110" s="164">
        <f t="shared" ref="I110:J110" si="38">I112+I113+I114+I115+I116+I117+I118</f>
        <v>690985.36</v>
      </c>
      <c r="J110" s="164">
        <f t="shared" si="38"/>
        <v>107.98790000000001</v>
      </c>
      <c r="K110" s="337"/>
      <c r="L110" s="165"/>
      <c r="M110" s="158">
        <f t="shared" si="28"/>
        <v>107.9879</v>
      </c>
      <c r="N110" s="169">
        <f t="shared" si="29"/>
        <v>0</v>
      </c>
      <c r="O110" s="159">
        <f t="shared" si="30"/>
        <v>690985.36</v>
      </c>
      <c r="P110" s="169">
        <f t="shared" si="31"/>
        <v>0</v>
      </c>
      <c r="Q110" s="168"/>
      <c r="U110" s="237">
        <f t="shared" si="32"/>
        <v>3200.1032940704276</v>
      </c>
      <c r="V110" s="237">
        <f t="shared" si="33"/>
        <v>3198.5374030454122</v>
      </c>
      <c r="W110" s="237">
        <f t="shared" si="34"/>
        <v>6398.7294872851489</v>
      </c>
      <c r="X110" s="167">
        <f t="shared" si="35"/>
        <v>107.989</v>
      </c>
    </row>
    <row r="111" spans="1:24" s="167" customFormat="1" ht="21">
      <c r="A111" s="162"/>
      <c r="B111" s="163" t="s">
        <v>72</v>
      </c>
      <c r="C111" s="164"/>
      <c r="D111" s="164"/>
      <c r="E111" s="164"/>
      <c r="F111" s="164">
        <f t="shared" si="36"/>
        <v>0</v>
      </c>
      <c r="G111" s="164"/>
      <c r="H111" s="164"/>
      <c r="I111" s="164"/>
      <c r="J111" s="164"/>
      <c r="K111" s="337"/>
      <c r="L111" s="165"/>
      <c r="M111" s="158">
        <f t="shared" si="28"/>
        <v>0</v>
      </c>
      <c r="N111" s="169">
        <f t="shared" si="29"/>
        <v>0</v>
      </c>
      <c r="O111" s="159">
        <f t="shared" si="30"/>
        <v>0</v>
      </c>
      <c r="P111" s="169">
        <f t="shared" si="31"/>
        <v>0</v>
      </c>
      <c r="Q111" s="168"/>
      <c r="U111" s="237"/>
      <c r="V111" s="237"/>
      <c r="W111" s="237"/>
      <c r="X111" s="167">
        <f t="shared" si="35"/>
        <v>0</v>
      </c>
    </row>
    <row r="112" spans="1:24" s="167" customFormat="1" ht="21">
      <c r="A112" s="162" t="s">
        <v>151</v>
      </c>
      <c r="B112" s="163" t="s">
        <v>173</v>
      </c>
      <c r="C112" s="164">
        <v>23596.048999999999</v>
      </c>
      <c r="D112" s="164">
        <v>7.55</v>
      </c>
      <c r="E112" s="164"/>
      <c r="F112" s="164">
        <v>20818.955000000002</v>
      </c>
      <c r="G112" s="164">
        <v>7.55</v>
      </c>
      <c r="H112" s="164"/>
      <c r="I112" s="164">
        <f>C112+F112</f>
        <v>44415.004000000001</v>
      </c>
      <c r="J112" s="164">
        <f>(D112+G112)/2</f>
        <v>7.55</v>
      </c>
      <c r="K112" s="337"/>
      <c r="L112" s="165"/>
      <c r="M112" s="158">
        <f t="shared" si="28"/>
        <v>7.55</v>
      </c>
      <c r="N112" s="169">
        <f t="shared" si="29"/>
        <v>0</v>
      </c>
      <c r="O112" s="159">
        <f t="shared" si="30"/>
        <v>44415.004000000001</v>
      </c>
      <c r="P112" s="169">
        <f t="shared" si="31"/>
        <v>0</v>
      </c>
      <c r="Q112" s="168"/>
      <c r="U112" s="237">
        <f t="shared" si="32"/>
        <v>3125.304503311258</v>
      </c>
      <c r="V112" s="237">
        <f t="shared" si="33"/>
        <v>2757.4774834437089</v>
      </c>
      <c r="W112" s="237">
        <f t="shared" si="34"/>
        <v>5882.781986754967</v>
      </c>
      <c r="X112" s="167">
        <f t="shared" si="35"/>
        <v>6.9413</v>
      </c>
    </row>
    <row r="113" spans="1:24" s="167" customFormat="1" ht="21">
      <c r="A113" s="162" t="s">
        <v>152</v>
      </c>
      <c r="B113" s="163" t="s">
        <v>80</v>
      </c>
      <c r="C113" s="164">
        <v>321870.837</v>
      </c>
      <c r="D113" s="164">
        <v>99.985100000000003</v>
      </c>
      <c r="E113" s="164"/>
      <c r="F113" s="164">
        <v>285871.27399999998</v>
      </c>
      <c r="G113" s="164">
        <v>88.6113</v>
      </c>
      <c r="H113" s="164"/>
      <c r="I113" s="164">
        <f>C113+F113</f>
        <v>607742.11100000003</v>
      </c>
      <c r="J113" s="164">
        <f t="shared" ref="J113:J119" si="39">(D113+G113)/2</f>
        <v>94.298200000000008</v>
      </c>
      <c r="K113" s="337"/>
      <c r="L113" s="165"/>
      <c r="M113" s="158">
        <f t="shared" si="28"/>
        <v>94.298200000000008</v>
      </c>
      <c r="N113" s="169">
        <f t="shared" si="29"/>
        <v>0</v>
      </c>
      <c r="O113" s="159">
        <f t="shared" si="30"/>
        <v>607742.11100000003</v>
      </c>
      <c r="P113" s="169">
        <f t="shared" si="31"/>
        <v>0</v>
      </c>
      <c r="Q113" s="168"/>
      <c r="U113" s="237">
        <f t="shared" si="32"/>
        <v>3219.1880290163235</v>
      </c>
      <c r="V113" s="237">
        <f t="shared" si="33"/>
        <v>3226.1266226767916</v>
      </c>
      <c r="W113" s="237">
        <f t="shared" si="34"/>
        <v>6444.8962016242085</v>
      </c>
      <c r="X113" s="167">
        <f t="shared" si="35"/>
        <v>94.979500000000002</v>
      </c>
    </row>
    <row r="114" spans="1:24" s="167" customFormat="1" ht="21">
      <c r="A114" s="162" t="s">
        <v>153</v>
      </c>
      <c r="B114" s="163" t="s">
        <v>78</v>
      </c>
      <c r="C114" s="164">
        <v>0</v>
      </c>
      <c r="D114" s="164">
        <v>0</v>
      </c>
      <c r="E114" s="164"/>
      <c r="F114" s="164">
        <f t="shared" si="36"/>
        <v>0</v>
      </c>
      <c r="G114" s="164">
        <f t="shared" si="36"/>
        <v>0</v>
      </c>
      <c r="H114" s="164"/>
      <c r="I114" s="164">
        <v>0</v>
      </c>
      <c r="J114" s="164">
        <v>0</v>
      </c>
      <c r="K114" s="337"/>
      <c r="L114" s="165"/>
      <c r="M114" s="158">
        <f t="shared" si="28"/>
        <v>0</v>
      </c>
      <c r="N114" s="169">
        <f t="shared" si="29"/>
        <v>0</v>
      </c>
      <c r="O114" s="159">
        <f t="shared" si="30"/>
        <v>0</v>
      </c>
      <c r="P114" s="169">
        <f t="shared" si="31"/>
        <v>0</v>
      </c>
      <c r="Q114" s="168"/>
      <c r="U114" s="237"/>
      <c r="V114" s="237"/>
      <c r="W114" s="237"/>
      <c r="X114" s="167">
        <f t="shared" si="35"/>
        <v>0</v>
      </c>
    </row>
    <row r="115" spans="1:24" s="167" customFormat="1" ht="21">
      <c r="A115" s="162" t="s">
        <v>198</v>
      </c>
      <c r="B115" s="163" t="s">
        <v>76</v>
      </c>
      <c r="C115" s="164">
        <v>1904.5340000000001</v>
      </c>
      <c r="D115" s="164">
        <v>0.63100000000000001</v>
      </c>
      <c r="E115" s="164"/>
      <c r="F115" s="164">
        <v>1800.6120000000001</v>
      </c>
      <c r="G115" s="164">
        <v>0.52939999999999998</v>
      </c>
      <c r="H115" s="164"/>
      <c r="I115" s="164">
        <f>C115+F115</f>
        <v>3705.1460000000002</v>
      </c>
      <c r="J115" s="164">
        <f>(D115+G115)/2</f>
        <v>0.58020000000000005</v>
      </c>
      <c r="K115" s="337"/>
      <c r="L115" s="165"/>
      <c r="M115" s="158">
        <f t="shared" si="28"/>
        <v>0.58020000000000005</v>
      </c>
      <c r="N115" s="169">
        <f t="shared" si="29"/>
        <v>0</v>
      </c>
      <c r="O115" s="159">
        <f t="shared" si="30"/>
        <v>3705.1460000000002</v>
      </c>
      <c r="P115" s="169">
        <f t="shared" si="31"/>
        <v>0</v>
      </c>
      <c r="Q115" s="168"/>
      <c r="U115" s="237">
        <f t="shared" si="32"/>
        <v>3018.2789223454834</v>
      </c>
      <c r="V115" s="237">
        <f t="shared" si="33"/>
        <v>3401.2315829240652</v>
      </c>
      <c r="W115" s="237">
        <f t="shared" si="34"/>
        <v>6385.9806963116162</v>
      </c>
      <c r="X115" s="167">
        <f t="shared" si="35"/>
        <v>0.57899999999999996</v>
      </c>
    </row>
    <row r="116" spans="1:24" s="167" customFormat="1" ht="21">
      <c r="A116" s="162" t="s">
        <v>199</v>
      </c>
      <c r="B116" s="163" t="s">
        <v>176</v>
      </c>
      <c r="C116" s="164">
        <v>0</v>
      </c>
      <c r="D116" s="164">
        <v>0</v>
      </c>
      <c r="E116" s="164"/>
      <c r="F116" s="164">
        <v>0</v>
      </c>
      <c r="G116" s="164">
        <v>0</v>
      </c>
      <c r="H116" s="164"/>
      <c r="I116" s="164">
        <f>C116+F116</f>
        <v>0</v>
      </c>
      <c r="J116" s="164">
        <f t="shared" ref="J116" si="40">(D116+G116)/2</f>
        <v>0</v>
      </c>
      <c r="K116" s="337"/>
      <c r="L116" s="165"/>
      <c r="M116" s="158">
        <f t="shared" si="28"/>
        <v>0</v>
      </c>
      <c r="N116" s="169">
        <f t="shared" si="29"/>
        <v>0</v>
      </c>
      <c r="O116" s="159">
        <f t="shared" si="30"/>
        <v>0</v>
      </c>
      <c r="P116" s="169">
        <f t="shared" si="31"/>
        <v>0</v>
      </c>
      <c r="Q116" s="168"/>
      <c r="U116" s="237"/>
      <c r="V116" s="237"/>
      <c r="W116" s="237"/>
      <c r="X116" s="167">
        <f t="shared" si="35"/>
        <v>0</v>
      </c>
    </row>
    <row r="117" spans="1:24" s="167" customFormat="1" ht="21">
      <c r="A117" s="162" t="s">
        <v>247</v>
      </c>
      <c r="B117" s="163" t="s">
        <v>178</v>
      </c>
      <c r="C117" s="164">
        <v>17795.886999999999</v>
      </c>
      <c r="D117" s="164">
        <v>5.9450000000000003</v>
      </c>
      <c r="E117" s="164"/>
      <c r="F117" s="164">
        <v>17327.212</v>
      </c>
      <c r="G117" s="164">
        <v>5.1740000000000004</v>
      </c>
      <c r="H117" s="164"/>
      <c r="I117" s="164">
        <f>C117+F117</f>
        <v>35123.099000000002</v>
      </c>
      <c r="J117" s="164">
        <f t="shared" si="39"/>
        <v>5.5594999999999999</v>
      </c>
      <c r="K117" s="337"/>
      <c r="L117" s="165"/>
      <c r="M117" s="158">
        <f t="shared" si="28"/>
        <v>5.5594999999999999</v>
      </c>
      <c r="N117" s="169">
        <f t="shared" si="29"/>
        <v>0</v>
      </c>
      <c r="O117" s="159">
        <f t="shared" si="30"/>
        <v>35123.099000000002</v>
      </c>
      <c r="P117" s="169">
        <f t="shared" si="31"/>
        <v>0</v>
      </c>
      <c r="Q117" s="168"/>
      <c r="U117" s="237">
        <f t="shared" si="32"/>
        <v>2993.4208578637508</v>
      </c>
      <c r="V117" s="237">
        <f t="shared" si="33"/>
        <v>3348.9006571318127</v>
      </c>
      <c r="W117" s="237">
        <f t="shared" si="34"/>
        <v>6317.6722726863927</v>
      </c>
      <c r="X117" s="167">
        <f t="shared" si="35"/>
        <v>5.4890999999999996</v>
      </c>
    </row>
    <row r="118" spans="1:24" s="167" customFormat="1" ht="21">
      <c r="A118" s="162" t="s">
        <v>248</v>
      </c>
      <c r="B118" s="163" t="s">
        <v>245</v>
      </c>
      <c r="C118" s="164">
        <v>0</v>
      </c>
      <c r="D118" s="164">
        <v>0</v>
      </c>
      <c r="E118" s="164"/>
      <c r="F118" s="164">
        <v>0</v>
      </c>
      <c r="G118" s="164">
        <v>0</v>
      </c>
      <c r="H118" s="164"/>
      <c r="I118" s="164">
        <f>C118+F118</f>
        <v>0</v>
      </c>
      <c r="J118" s="164">
        <f t="shared" si="39"/>
        <v>0</v>
      </c>
      <c r="K118" s="337"/>
      <c r="L118" s="165"/>
      <c r="M118" s="158">
        <f t="shared" si="28"/>
        <v>0</v>
      </c>
      <c r="N118" s="169">
        <f t="shared" si="29"/>
        <v>0</v>
      </c>
      <c r="O118" s="159">
        <f t="shared" si="30"/>
        <v>0</v>
      </c>
      <c r="P118" s="169">
        <f t="shared" si="31"/>
        <v>0</v>
      </c>
      <c r="Q118" s="168"/>
      <c r="U118" s="237"/>
      <c r="V118" s="237"/>
      <c r="W118" s="237"/>
      <c r="X118" s="167">
        <f t="shared" si="35"/>
        <v>0</v>
      </c>
    </row>
    <row r="119" spans="1:24" s="161" customFormat="1" ht="21">
      <c r="A119" s="153" t="s">
        <v>19</v>
      </c>
      <c r="B119" s="154" t="s">
        <v>99</v>
      </c>
      <c r="C119" s="155">
        <v>13677.278</v>
      </c>
      <c r="D119" s="155">
        <v>4.008</v>
      </c>
      <c r="E119" s="155"/>
      <c r="F119" s="155">
        <f t="shared" si="36"/>
        <v>13749.716999999999</v>
      </c>
      <c r="G119" s="155">
        <v>4.9821999999999997</v>
      </c>
      <c r="H119" s="155"/>
      <c r="I119" s="155">
        <v>27426.994999999999</v>
      </c>
      <c r="J119" s="155">
        <f t="shared" si="39"/>
        <v>4.4950999999999999</v>
      </c>
      <c r="K119" s="336"/>
      <c r="L119" s="157"/>
      <c r="M119" s="158">
        <f t="shared" si="28"/>
        <v>4.4950999999999999</v>
      </c>
      <c r="N119" s="169">
        <f t="shared" si="29"/>
        <v>0</v>
      </c>
      <c r="O119" s="159">
        <f t="shared" si="30"/>
        <v>27426.994999999999</v>
      </c>
      <c r="P119" s="169">
        <f t="shared" si="31"/>
        <v>0</v>
      </c>
      <c r="Q119" s="169"/>
      <c r="U119" s="237">
        <f t="shared" si="32"/>
        <v>3412.4945109780438</v>
      </c>
      <c r="V119" s="237">
        <f t="shared" si="33"/>
        <v>2759.7681747019387</v>
      </c>
      <c r="W119" s="237">
        <f t="shared" si="34"/>
        <v>6101.5316678160661</v>
      </c>
      <c r="X119" s="161">
        <f t="shared" si="35"/>
        <v>4.2864000000000004</v>
      </c>
    </row>
    <row r="120" spans="1:24" s="181" customFormat="1" ht="21">
      <c r="A120" s="153" t="s">
        <v>20</v>
      </c>
      <c r="B120" s="154" t="s">
        <v>101</v>
      </c>
      <c r="C120" s="155">
        <f>C122+C123</f>
        <v>104202.678</v>
      </c>
      <c r="D120" s="155">
        <f>D122+D123</f>
        <v>35.352499999999999</v>
      </c>
      <c r="E120" s="155"/>
      <c r="F120" s="155">
        <f>F122+F123</f>
        <v>93423.15</v>
      </c>
      <c r="G120" s="155">
        <f>G122+G123</f>
        <v>26.017699999999998</v>
      </c>
      <c r="H120" s="155"/>
      <c r="I120" s="155">
        <f>I122+I123</f>
        <v>197625.82800000001</v>
      </c>
      <c r="J120" s="155">
        <f>J122+J123</f>
        <v>30.685099999999998</v>
      </c>
      <c r="K120" s="336"/>
      <c r="L120" s="157"/>
      <c r="M120" s="158">
        <f t="shared" si="28"/>
        <v>30.685099999999998</v>
      </c>
      <c r="N120" s="169">
        <f t="shared" si="29"/>
        <v>0</v>
      </c>
      <c r="O120" s="159">
        <f t="shared" si="30"/>
        <v>197625.82799999998</v>
      </c>
      <c r="P120" s="169">
        <f t="shared" si="31"/>
        <v>0</v>
      </c>
      <c r="Q120" s="180"/>
      <c r="U120" s="237">
        <f t="shared" si="32"/>
        <v>2947.5334983381658</v>
      </c>
      <c r="V120" s="237">
        <f t="shared" si="33"/>
        <v>3590.7536023553198</v>
      </c>
      <c r="W120" s="237">
        <f t="shared" si="34"/>
        <v>6440.4492082476518</v>
      </c>
      <c r="X120" s="181">
        <f t="shared" si="35"/>
        <v>30.8855</v>
      </c>
    </row>
    <row r="121" spans="1:24" s="167" customFormat="1" ht="21">
      <c r="A121" s="162"/>
      <c r="B121" s="163" t="s">
        <v>83</v>
      </c>
      <c r="C121" s="164"/>
      <c r="D121" s="164"/>
      <c r="E121" s="164"/>
      <c r="F121" s="164"/>
      <c r="G121" s="164"/>
      <c r="H121" s="164"/>
      <c r="I121" s="164"/>
      <c r="J121" s="164"/>
      <c r="K121" s="337"/>
      <c r="L121" s="165"/>
      <c r="M121" s="158">
        <f t="shared" si="28"/>
        <v>0</v>
      </c>
      <c r="N121" s="169">
        <f t="shared" si="29"/>
        <v>0</v>
      </c>
      <c r="O121" s="159">
        <f t="shared" si="30"/>
        <v>0</v>
      </c>
      <c r="P121" s="169">
        <f t="shared" si="31"/>
        <v>0</v>
      </c>
      <c r="Q121" s="168"/>
      <c r="U121" s="237"/>
      <c r="V121" s="237"/>
      <c r="W121" s="237"/>
      <c r="X121" s="167">
        <f t="shared" si="35"/>
        <v>0</v>
      </c>
    </row>
    <row r="122" spans="1:24" s="167" customFormat="1" ht="21">
      <c r="A122" s="162" t="s">
        <v>154</v>
      </c>
      <c r="B122" s="163" t="s">
        <v>85</v>
      </c>
      <c r="C122" s="164">
        <v>91568.665999999997</v>
      </c>
      <c r="D122" s="164">
        <v>32.240499999999997</v>
      </c>
      <c r="E122" s="164"/>
      <c r="F122" s="164">
        <f>I122-C122</f>
        <v>84872.356</v>
      </c>
      <c r="G122" s="164">
        <v>23.0977</v>
      </c>
      <c r="H122" s="164"/>
      <c r="I122" s="164">
        <f>176440.752+0.27</f>
        <v>176441.022</v>
      </c>
      <c r="J122" s="164">
        <f>(D122+G122)/2</f>
        <v>27.6691</v>
      </c>
      <c r="K122" s="337"/>
      <c r="L122" s="165"/>
      <c r="M122" s="158">
        <f t="shared" si="28"/>
        <v>27.6691</v>
      </c>
      <c r="N122" s="169">
        <f t="shared" si="29"/>
        <v>0</v>
      </c>
      <c r="O122" s="159">
        <f t="shared" si="30"/>
        <v>176441.022</v>
      </c>
      <c r="P122" s="169">
        <f t="shared" si="31"/>
        <v>0</v>
      </c>
      <c r="Q122" s="168"/>
      <c r="U122" s="237">
        <f t="shared" si="32"/>
        <v>2840.1751213535772</v>
      </c>
      <c r="V122" s="237">
        <f t="shared" si="33"/>
        <v>3674.4938240604042</v>
      </c>
      <c r="W122" s="237">
        <f t="shared" si="34"/>
        <v>6376.8254840236941</v>
      </c>
      <c r="X122" s="167">
        <f t="shared" si="35"/>
        <v>27.5747</v>
      </c>
    </row>
    <row r="123" spans="1:24" s="183" customFormat="1" ht="21">
      <c r="A123" s="162" t="s">
        <v>155</v>
      </c>
      <c r="B123" s="163" t="s">
        <v>87</v>
      </c>
      <c r="C123" s="164">
        <f>C125+C127+C129+C131+C133</f>
        <v>12634.012000000001</v>
      </c>
      <c r="D123" s="164">
        <f>D125+D127+D129+D131+D133</f>
        <v>3.1120000000000001</v>
      </c>
      <c r="E123" s="164"/>
      <c r="F123" s="164">
        <f>F125+F127+F129+F131+F133</f>
        <v>8550.7939999999999</v>
      </c>
      <c r="G123" s="164">
        <f>G125+G127+G129+G131+G133</f>
        <v>2.92</v>
      </c>
      <c r="H123" s="164"/>
      <c r="I123" s="164">
        <f>I125+I127+I129+I131+I133</f>
        <v>21184.806</v>
      </c>
      <c r="J123" s="164">
        <f>J125+J127+J129+J131+J133</f>
        <v>3.016</v>
      </c>
      <c r="K123" s="338"/>
      <c r="L123" s="190"/>
      <c r="M123" s="158">
        <f t="shared" si="28"/>
        <v>3.016</v>
      </c>
      <c r="N123" s="169">
        <f t="shared" si="29"/>
        <v>0</v>
      </c>
      <c r="O123" s="159">
        <f t="shared" si="30"/>
        <v>21184.806</v>
      </c>
      <c r="P123" s="169">
        <f t="shared" si="31"/>
        <v>0</v>
      </c>
      <c r="Q123" s="182"/>
      <c r="U123" s="237">
        <f t="shared" si="32"/>
        <v>4059.7724935732649</v>
      </c>
      <c r="V123" s="237">
        <f t="shared" si="33"/>
        <v>2928.3541095890409</v>
      </c>
      <c r="W123" s="237">
        <f t="shared" si="34"/>
        <v>7024.1399204244035</v>
      </c>
      <c r="X123" s="183">
        <f t="shared" si="35"/>
        <v>3.3108</v>
      </c>
    </row>
    <row r="124" spans="1:24" s="167" customFormat="1" ht="21">
      <c r="A124" s="162"/>
      <c r="B124" s="163" t="s">
        <v>83</v>
      </c>
      <c r="C124" s="164"/>
      <c r="D124" s="164"/>
      <c r="E124" s="164"/>
      <c r="F124" s="164"/>
      <c r="G124" s="164"/>
      <c r="H124" s="164"/>
      <c r="I124" s="164"/>
      <c r="J124" s="164"/>
      <c r="K124" s="337"/>
      <c r="L124" s="165"/>
      <c r="M124" s="158">
        <f t="shared" si="28"/>
        <v>0</v>
      </c>
      <c r="N124" s="169">
        <f t="shared" si="29"/>
        <v>0</v>
      </c>
      <c r="O124" s="159">
        <f t="shared" si="30"/>
        <v>0</v>
      </c>
      <c r="P124" s="169">
        <f t="shared" si="31"/>
        <v>0</v>
      </c>
      <c r="Q124" s="168"/>
      <c r="U124" s="237"/>
      <c r="V124" s="237"/>
      <c r="W124" s="237"/>
      <c r="X124" s="167">
        <f t="shared" si="35"/>
        <v>0</v>
      </c>
    </row>
    <row r="125" spans="1:24" s="167" customFormat="1" ht="21">
      <c r="A125" s="162" t="s">
        <v>156</v>
      </c>
      <c r="B125" s="163" t="s">
        <v>80</v>
      </c>
      <c r="C125" s="164"/>
      <c r="D125" s="164"/>
      <c r="E125" s="164"/>
      <c r="F125" s="164"/>
      <c r="G125" s="164"/>
      <c r="H125" s="164"/>
      <c r="I125" s="164"/>
      <c r="J125" s="164"/>
      <c r="K125" s="337"/>
      <c r="L125" s="165"/>
      <c r="M125" s="158">
        <f t="shared" si="28"/>
        <v>0</v>
      </c>
      <c r="N125" s="169">
        <f t="shared" si="29"/>
        <v>0</v>
      </c>
      <c r="O125" s="159">
        <f t="shared" si="30"/>
        <v>0</v>
      </c>
      <c r="P125" s="169">
        <f t="shared" si="31"/>
        <v>0</v>
      </c>
      <c r="Q125" s="168"/>
      <c r="U125" s="237"/>
      <c r="V125" s="237"/>
      <c r="W125" s="237"/>
      <c r="X125" s="167">
        <f t="shared" si="35"/>
        <v>0</v>
      </c>
    </row>
    <row r="126" spans="1:24" s="167" customFormat="1" ht="21">
      <c r="A126" s="227" t="s">
        <v>200</v>
      </c>
      <c r="B126" s="228" t="s">
        <v>201</v>
      </c>
      <c r="C126" s="194">
        <f>C125-C113</f>
        <v>-321870.837</v>
      </c>
      <c r="D126" s="194">
        <f>D125-D113</f>
        <v>-99.985100000000003</v>
      </c>
      <c r="E126" s="194"/>
      <c r="F126" s="194">
        <f t="shared" si="36"/>
        <v>-285871.27400000003</v>
      </c>
      <c r="G126" s="194">
        <f>G125-G113</f>
        <v>-88.6113</v>
      </c>
      <c r="H126" s="194"/>
      <c r="I126" s="194">
        <f>I125-I113</f>
        <v>-607742.11100000003</v>
      </c>
      <c r="J126" s="194">
        <f>J125-J113</f>
        <v>-94.298200000000008</v>
      </c>
      <c r="K126" s="340"/>
      <c r="L126" s="195"/>
      <c r="M126" s="158">
        <f t="shared" si="28"/>
        <v>-94.298200000000008</v>
      </c>
      <c r="N126" s="169">
        <f t="shared" si="29"/>
        <v>0</v>
      </c>
      <c r="O126" s="159">
        <f t="shared" si="30"/>
        <v>-607742.11100000003</v>
      </c>
      <c r="P126" s="169">
        <f t="shared" si="31"/>
        <v>0</v>
      </c>
      <c r="Q126" s="168"/>
      <c r="U126" s="237">
        <f t="shared" si="32"/>
        <v>3219.1880290163235</v>
      </c>
      <c r="V126" s="237">
        <f t="shared" si="33"/>
        <v>3226.1266226767921</v>
      </c>
      <c r="W126" s="237">
        <f t="shared" si="34"/>
        <v>6444.8962016242085</v>
      </c>
      <c r="X126" s="167">
        <f t="shared" si="35"/>
        <v>-94.979500000000002</v>
      </c>
    </row>
    <row r="127" spans="1:24" s="232" customFormat="1" ht="21">
      <c r="A127" s="162" t="s">
        <v>157</v>
      </c>
      <c r="B127" s="163" t="s">
        <v>78</v>
      </c>
      <c r="C127" s="164"/>
      <c r="D127" s="164"/>
      <c r="E127" s="164"/>
      <c r="F127" s="164"/>
      <c r="G127" s="164"/>
      <c r="H127" s="164"/>
      <c r="I127" s="164"/>
      <c r="J127" s="164"/>
      <c r="K127" s="337"/>
      <c r="L127" s="200"/>
      <c r="M127" s="170">
        <f t="shared" si="28"/>
        <v>0</v>
      </c>
      <c r="N127" s="168">
        <f t="shared" si="29"/>
        <v>0</v>
      </c>
      <c r="O127" s="225">
        <f t="shared" si="30"/>
        <v>0</v>
      </c>
      <c r="P127" s="168">
        <f t="shared" si="31"/>
        <v>0</v>
      </c>
      <c r="Q127" s="226"/>
      <c r="U127" s="237"/>
      <c r="V127" s="237"/>
      <c r="W127" s="237"/>
      <c r="X127" s="232">
        <f t="shared" si="35"/>
        <v>0</v>
      </c>
    </row>
    <row r="128" spans="1:24" s="191" customFormat="1" ht="21">
      <c r="A128" s="229" t="s">
        <v>202</v>
      </c>
      <c r="B128" s="230" t="s">
        <v>203</v>
      </c>
      <c r="C128" s="231">
        <f>C127-C114</f>
        <v>0</v>
      </c>
      <c r="D128" s="231">
        <f>D127-D114</f>
        <v>0</v>
      </c>
      <c r="E128" s="198"/>
      <c r="F128" s="198">
        <f t="shared" si="36"/>
        <v>0</v>
      </c>
      <c r="G128" s="198">
        <f>G127-G114</f>
        <v>0</v>
      </c>
      <c r="H128" s="198"/>
      <c r="I128" s="231">
        <f>I127-I114</f>
        <v>0</v>
      </c>
      <c r="J128" s="231">
        <f>J127-J114</f>
        <v>0</v>
      </c>
      <c r="K128" s="341"/>
      <c r="L128" s="199"/>
      <c r="M128" s="158">
        <f t="shared" si="28"/>
        <v>0</v>
      </c>
      <c r="N128" s="169">
        <f t="shared" si="29"/>
        <v>0</v>
      </c>
      <c r="O128" s="159">
        <f t="shared" si="30"/>
        <v>0</v>
      </c>
      <c r="P128" s="169">
        <f t="shared" si="31"/>
        <v>0</v>
      </c>
      <c r="Q128" s="180"/>
      <c r="U128" s="237"/>
      <c r="V128" s="237"/>
      <c r="W128" s="237"/>
      <c r="X128" s="191">
        <f t="shared" si="35"/>
        <v>0</v>
      </c>
    </row>
    <row r="129" spans="1:24" s="161" customFormat="1" ht="21">
      <c r="A129" s="162" t="s">
        <v>204</v>
      </c>
      <c r="B129" s="163" t="s">
        <v>76</v>
      </c>
      <c r="C129" s="164">
        <v>12463.012000000001</v>
      </c>
      <c r="D129" s="164">
        <v>3.0840000000000001</v>
      </c>
      <c r="E129" s="155"/>
      <c r="F129" s="164">
        <v>8422.7939999999999</v>
      </c>
      <c r="G129" s="164">
        <v>2.9</v>
      </c>
      <c r="H129" s="155"/>
      <c r="I129" s="164">
        <f>C129+F129</f>
        <v>20885.806</v>
      </c>
      <c r="J129" s="164">
        <f>(D129+G129)/2</f>
        <v>2.992</v>
      </c>
      <c r="K129" s="336"/>
      <c r="L129" s="157"/>
      <c r="M129" s="158">
        <f t="shared" si="28"/>
        <v>2.992</v>
      </c>
      <c r="N129" s="169">
        <f t="shared" si="29"/>
        <v>0</v>
      </c>
      <c r="O129" s="159">
        <f t="shared" si="30"/>
        <v>20885.806</v>
      </c>
      <c r="P129" s="169">
        <f t="shared" si="31"/>
        <v>0</v>
      </c>
      <c r="Q129" s="169"/>
      <c r="U129" s="237">
        <f t="shared" si="32"/>
        <v>4041.1841763942934</v>
      </c>
      <c r="V129" s="237">
        <f t="shared" si="33"/>
        <v>2904.4117241379313</v>
      </c>
      <c r="W129" s="237">
        <f t="shared" si="34"/>
        <v>6980.5501336898396</v>
      </c>
      <c r="X129" s="161">
        <f t="shared" si="35"/>
        <v>3.2641</v>
      </c>
    </row>
    <row r="130" spans="1:24" s="161" customFormat="1" ht="21">
      <c r="A130" s="174" t="s">
        <v>205</v>
      </c>
      <c r="B130" s="175" t="s">
        <v>206</v>
      </c>
      <c r="C130" s="164">
        <f>C129-C115</f>
        <v>10558.478000000001</v>
      </c>
      <c r="D130" s="164">
        <f>D129-D115</f>
        <v>2.4530000000000003</v>
      </c>
      <c r="E130" s="155"/>
      <c r="F130" s="164">
        <f t="shared" si="36"/>
        <v>6622.1819999999989</v>
      </c>
      <c r="G130" s="164">
        <f>G129-G115</f>
        <v>2.3706</v>
      </c>
      <c r="H130" s="155"/>
      <c r="I130" s="164">
        <f>I129-I115</f>
        <v>17180.66</v>
      </c>
      <c r="J130" s="164">
        <f>J129-J115</f>
        <v>2.4117999999999999</v>
      </c>
      <c r="K130" s="336"/>
      <c r="L130" s="157"/>
      <c r="M130" s="158">
        <f t="shared" si="28"/>
        <v>2.4118000000000004</v>
      </c>
      <c r="N130" s="169">
        <f t="shared" si="29"/>
        <v>0</v>
      </c>
      <c r="O130" s="159">
        <f t="shared" si="30"/>
        <v>17180.66</v>
      </c>
      <c r="P130" s="169">
        <f t="shared" si="31"/>
        <v>0</v>
      </c>
      <c r="Q130" s="169"/>
      <c r="U130" s="237">
        <f t="shared" si="32"/>
        <v>4304.3122706889526</v>
      </c>
      <c r="V130" s="237">
        <f t="shared" si="33"/>
        <v>2793.462414578587</v>
      </c>
      <c r="W130" s="237">
        <f t="shared" si="34"/>
        <v>7123.5840451115355</v>
      </c>
      <c r="X130" s="161">
        <f t="shared" si="35"/>
        <v>2.6850000000000001</v>
      </c>
    </row>
    <row r="131" spans="1:24" s="161" customFormat="1" ht="21">
      <c r="A131" s="162" t="s">
        <v>207</v>
      </c>
      <c r="B131" s="163" t="s">
        <v>176</v>
      </c>
      <c r="C131" s="164">
        <v>0</v>
      </c>
      <c r="D131" s="164">
        <v>0</v>
      </c>
      <c r="E131" s="155"/>
      <c r="F131" s="155"/>
      <c r="G131" s="155"/>
      <c r="H131" s="155"/>
      <c r="I131" s="164">
        <v>0</v>
      </c>
      <c r="J131" s="164">
        <v>0</v>
      </c>
      <c r="K131" s="336"/>
      <c r="L131" s="157"/>
      <c r="M131" s="158">
        <f t="shared" si="28"/>
        <v>0</v>
      </c>
      <c r="N131" s="169">
        <f t="shared" si="29"/>
        <v>0</v>
      </c>
      <c r="O131" s="159">
        <f t="shared" si="30"/>
        <v>0</v>
      </c>
      <c r="P131" s="169">
        <f t="shared" si="31"/>
        <v>0</v>
      </c>
      <c r="Q131" s="169"/>
      <c r="U131" s="237"/>
      <c r="V131" s="237"/>
      <c r="W131" s="237"/>
      <c r="X131" s="161">
        <f t="shared" si="35"/>
        <v>0</v>
      </c>
    </row>
    <row r="132" spans="1:24" s="161" customFormat="1" ht="21">
      <c r="A132" s="174" t="s">
        <v>208</v>
      </c>
      <c r="B132" s="175" t="s">
        <v>255</v>
      </c>
      <c r="C132" s="164">
        <f>C131-C116</f>
        <v>0</v>
      </c>
      <c r="D132" s="164">
        <f>D131-D116</f>
        <v>0</v>
      </c>
      <c r="E132" s="155"/>
      <c r="F132" s="155">
        <f t="shared" si="36"/>
        <v>0</v>
      </c>
      <c r="G132" s="155">
        <f t="shared" si="36"/>
        <v>0</v>
      </c>
      <c r="H132" s="155"/>
      <c r="I132" s="164">
        <f>I131-I116</f>
        <v>0</v>
      </c>
      <c r="J132" s="164">
        <f>J131-J116</f>
        <v>0</v>
      </c>
      <c r="K132" s="336"/>
      <c r="L132" s="157"/>
      <c r="M132" s="158">
        <f t="shared" si="28"/>
        <v>0</v>
      </c>
      <c r="N132" s="169">
        <f t="shared" si="29"/>
        <v>0</v>
      </c>
      <c r="O132" s="159">
        <f t="shared" si="30"/>
        <v>0</v>
      </c>
      <c r="P132" s="169">
        <f t="shared" si="31"/>
        <v>0</v>
      </c>
      <c r="Q132" s="169"/>
      <c r="U132" s="237"/>
      <c r="V132" s="237"/>
      <c r="W132" s="237"/>
      <c r="X132" s="161">
        <f t="shared" si="35"/>
        <v>0</v>
      </c>
    </row>
    <row r="133" spans="1:24" s="161" customFormat="1" ht="21">
      <c r="A133" s="162" t="s">
        <v>249</v>
      </c>
      <c r="B133" s="163" t="s">
        <v>245</v>
      </c>
      <c r="C133" s="164">
        <v>171</v>
      </c>
      <c r="D133" s="164">
        <v>2.8000000000000001E-2</v>
      </c>
      <c r="E133" s="155"/>
      <c r="F133" s="164">
        <v>128</v>
      </c>
      <c r="G133" s="164">
        <v>0.02</v>
      </c>
      <c r="H133" s="155"/>
      <c r="I133" s="164">
        <f>C133+F133</f>
        <v>299</v>
      </c>
      <c r="J133" s="164">
        <f>(D133+G133)/2</f>
        <v>2.4E-2</v>
      </c>
      <c r="K133" s="336"/>
      <c r="L133" s="157"/>
      <c r="M133" s="158">
        <f t="shared" ref="M133:M134" si="41">(D133+G133)/2</f>
        <v>2.4E-2</v>
      </c>
      <c r="N133" s="169">
        <f t="shared" ref="N133:N134" si="42">J133-M133</f>
        <v>0</v>
      </c>
      <c r="O133" s="159">
        <f t="shared" ref="O133:O134" si="43">C133+F133</f>
        <v>299</v>
      </c>
      <c r="P133" s="169">
        <f t="shared" ref="P133:P134" si="44">O133-I133</f>
        <v>0</v>
      </c>
      <c r="Q133" s="169"/>
      <c r="U133" s="237"/>
      <c r="V133" s="237"/>
      <c r="W133" s="237"/>
      <c r="X133" s="161">
        <f t="shared" ref="X133:X134" si="45">ROUND(I133/$X$7,4)</f>
        <v>4.6699999999999998E-2</v>
      </c>
    </row>
    <row r="134" spans="1:24" s="161" customFormat="1" ht="21">
      <c r="A134" s="174" t="s">
        <v>250</v>
      </c>
      <c r="B134" s="175" t="s">
        <v>256</v>
      </c>
      <c r="C134" s="164">
        <f>C133-C118</f>
        <v>171</v>
      </c>
      <c r="D134" s="164">
        <f>D133-D118</f>
        <v>2.8000000000000001E-2</v>
      </c>
      <c r="E134" s="155"/>
      <c r="F134" s="164">
        <f>F133-F118</f>
        <v>128</v>
      </c>
      <c r="G134" s="164">
        <f>G133-G118</f>
        <v>0.02</v>
      </c>
      <c r="H134" s="155"/>
      <c r="I134" s="164">
        <f>I133-I118</f>
        <v>299</v>
      </c>
      <c r="J134" s="164">
        <f>J133-J118</f>
        <v>2.4E-2</v>
      </c>
      <c r="K134" s="336"/>
      <c r="L134" s="157"/>
      <c r="M134" s="158">
        <f t="shared" si="41"/>
        <v>2.4E-2</v>
      </c>
      <c r="N134" s="169">
        <f t="shared" si="42"/>
        <v>0</v>
      </c>
      <c r="O134" s="159">
        <f t="shared" si="43"/>
        <v>299</v>
      </c>
      <c r="P134" s="169">
        <f t="shared" si="44"/>
        <v>0</v>
      </c>
      <c r="Q134" s="169"/>
      <c r="U134" s="237"/>
      <c r="V134" s="237"/>
      <c r="W134" s="237"/>
      <c r="X134" s="161">
        <f t="shared" si="45"/>
        <v>4.6699999999999998E-2</v>
      </c>
    </row>
    <row r="135" spans="1:24" s="191" customFormat="1" ht="21">
      <c r="A135" s="185"/>
      <c r="B135" s="163" t="s">
        <v>97</v>
      </c>
      <c r="C135" s="164"/>
      <c r="D135" s="164"/>
      <c r="E135" s="164"/>
      <c r="F135" s="164"/>
      <c r="G135" s="164"/>
      <c r="H135" s="164"/>
      <c r="I135" s="164"/>
      <c r="J135" s="164"/>
      <c r="K135" s="337"/>
      <c r="L135" s="165"/>
      <c r="M135" s="158">
        <f t="shared" si="28"/>
        <v>0</v>
      </c>
      <c r="N135" s="169">
        <f t="shared" si="29"/>
        <v>0</v>
      </c>
      <c r="O135" s="159">
        <f t="shared" si="30"/>
        <v>0</v>
      </c>
      <c r="P135" s="169">
        <f t="shared" si="31"/>
        <v>0</v>
      </c>
      <c r="Q135" s="180"/>
      <c r="U135" s="237"/>
      <c r="V135" s="237"/>
      <c r="W135" s="237"/>
      <c r="X135" s="191">
        <f t="shared" si="35"/>
        <v>0</v>
      </c>
    </row>
    <row r="136" spans="1:24" s="167" customFormat="1" ht="21">
      <c r="A136" s="162" t="s">
        <v>21</v>
      </c>
      <c r="B136" s="163" t="s">
        <v>158</v>
      </c>
      <c r="C136" s="164"/>
      <c r="D136" s="164"/>
      <c r="E136" s="164"/>
      <c r="F136" s="164"/>
      <c r="G136" s="164"/>
      <c r="H136" s="164"/>
      <c r="I136" s="164"/>
      <c r="J136" s="164"/>
      <c r="K136" s="337"/>
      <c r="L136" s="165"/>
      <c r="M136" s="158">
        <f t="shared" si="28"/>
        <v>0</v>
      </c>
      <c r="N136" s="169">
        <f t="shared" si="29"/>
        <v>0</v>
      </c>
      <c r="O136" s="159">
        <f t="shared" si="30"/>
        <v>0</v>
      </c>
      <c r="P136" s="169">
        <f t="shared" si="31"/>
        <v>0</v>
      </c>
      <c r="Q136" s="168"/>
      <c r="U136" s="237"/>
      <c r="V136" s="237"/>
      <c r="W136" s="237"/>
      <c r="X136" s="167">
        <f t="shared" si="35"/>
        <v>0</v>
      </c>
    </row>
    <row r="137" spans="1:24" s="167" customFormat="1" ht="21">
      <c r="A137" s="162" t="s">
        <v>22</v>
      </c>
      <c r="B137" s="178" t="s">
        <v>119</v>
      </c>
      <c r="C137" s="164">
        <f>C107-C119-C120</f>
        <v>247287.35099999997</v>
      </c>
      <c r="D137" s="164">
        <f>D107-D119-D120</f>
        <v>74.750599999999991</v>
      </c>
      <c r="E137" s="164"/>
      <c r="F137" s="164">
        <f>F107-F119-F120</f>
        <v>218645.18600000002</v>
      </c>
      <c r="G137" s="164">
        <f>G107-G119-G120</f>
        <v>70.864800000000002</v>
      </c>
      <c r="H137" s="164"/>
      <c r="I137" s="164">
        <f>I107-I119-I120</f>
        <v>465932.53700000001</v>
      </c>
      <c r="J137" s="164">
        <f>J107-J119-J120</f>
        <v>72.807700000000011</v>
      </c>
      <c r="K137" s="337"/>
      <c r="L137" s="165"/>
      <c r="M137" s="158">
        <f t="shared" si="28"/>
        <v>72.807699999999997</v>
      </c>
      <c r="N137" s="169">
        <f t="shared" si="29"/>
        <v>0</v>
      </c>
      <c r="O137" s="159">
        <f t="shared" si="30"/>
        <v>465932.53700000001</v>
      </c>
      <c r="P137" s="169">
        <f t="shared" si="31"/>
        <v>0</v>
      </c>
      <c r="Q137" s="168"/>
      <c r="U137" s="237">
        <f t="shared" si="32"/>
        <v>3308.1654327858237</v>
      </c>
      <c r="V137" s="237">
        <f t="shared" si="33"/>
        <v>3085.3849301769005</v>
      </c>
      <c r="W137" s="237">
        <f t="shared" si="34"/>
        <v>6399.4953418388432</v>
      </c>
      <c r="X137" s="167">
        <f t="shared" si="35"/>
        <v>72.8172</v>
      </c>
    </row>
    <row r="138" spans="1:24" s="161" customFormat="1" ht="21">
      <c r="A138" s="153" t="s">
        <v>23</v>
      </c>
      <c r="B138" s="154" t="s">
        <v>159</v>
      </c>
      <c r="C138" s="155">
        <f>C141+C140</f>
        <v>1928.6000000000001</v>
      </c>
      <c r="D138" s="155">
        <f>D141+D140</f>
        <v>0.59960000000000002</v>
      </c>
      <c r="E138" s="155"/>
      <c r="F138" s="155">
        <f t="shared" si="36"/>
        <v>1209.912</v>
      </c>
      <c r="G138" s="155">
        <f>G141+G140</f>
        <v>0.38360000000000005</v>
      </c>
      <c r="H138" s="155"/>
      <c r="I138" s="155">
        <f>I141+I140</f>
        <v>3138.5120000000002</v>
      </c>
      <c r="J138" s="155">
        <f>J141+J140</f>
        <v>0.49160000000000004</v>
      </c>
      <c r="K138" s="336"/>
      <c r="L138" s="157"/>
      <c r="M138" s="158">
        <f t="shared" si="28"/>
        <v>0.49160000000000004</v>
      </c>
      <c r="N138" s="169">
        <f t="shared" si="29"/>
        <v>0</v>
      </c>
      <c r="O138" s="159">
        <f t="shared" si="30"/>
        <v>3138.5120000000002</v>
      </c>
      <c r="P138" s="169">
        <f t="shared" si="31"/>
        <v>0</v>
      </c>
      <c r="Q138" s="169"/>
      <c r="U138" s="237">
        <f t="shared" si="32"/>
        <v>3216.4776517678451</v>
      </c>
      <c r="V138" s="237">
        <f t="shared" si="33"/>
        <v>3154.0980187695513</v>
      </c>
      <c r="W138" s="237">
        <f t="shared" si="34"/>
        <v>6384.2799023596417</v>
      </c>
      <c r="X138" s="161">
        <f t="shared" si="35"/>
        <v>0.49049999999999999</v>
      </c>
    </row>
    <row r="139" spans="1:24" s="167" customFormat="1" ht="21">
      <c r="A139" s="162"/>
      <c r="B139" s="163" t="s">
        <v>72</v>
      </c>
      <c r="C139" s="164"/>
      <c r="D139" s="164"/>
      <c r="E139" s="164"/>
      <c r="F139" s="164"/>
      <c r="G139" s="164"/>
      <c r="H139" s="164"/>
      <c r="I139" s="164"/>
      <c r="J139" s="164"/>
      <c r="K139" s="337"/>
      <c r="L139" s="165"/>
      <c r="M139" s="158">
        <f t="shared" si="28"/>
        <v>0</v>
      </c>
      <c r="N139" s="169">
        <f t="shared" si="29"/>
        <v>0</v>
      </c>
      <c r="O139" s="159">
        <f t="shared" si="30"/>
        <v>0</v>
      </c>
      <c r="P139" s="169">
        <f t="shared" si="31"/>
        <v>0</v>
      </c>
      <c r="Q139" s="168"/>
      <c r="U139" s="237"/>
      <c r="V139" s="237"/>
      <c r="W139" s="237"/>
      <c r="X139" s="167">
        <f t="shared" si="35"/>
        <v>0</v>
      </c>
    </row>
    <row r="140" spans="1:24" s="167" customFormat="1" ht="21">
      <c r="A140" s="162" t="s">
        <v>160</v>
      </c>
      <c r="B140" s="163" t="s">
        <v>91</v>
      </c>
      <c r="C140" s="164"/>
      <c r="D140" s="164"/>
      <c r="E140" s="164"/>
      <c r="F140" s="164"/>
      <c r="G140" s="164"/>
      <c r="H140" s="164"/>
      <c r="I140" s="164"/>
      <c r="J140" s="164"/>
      <c r="K140" s="337"/>
      <c r="L140" s="165"/>
      <c r="M140" s="158">
        <f t="shared" si="28"/>
        <v>0</v>
      </c>
      <c r="N140" s="169">
        <f t="shared" si="29"/>
        <v>0</v>
      </c>
      <c r="O140" s="159">
        <f t="shared" si="30"/>
        <v>0</v>
      </c>
      <c r="P140" s="169">
        <f t="shared" si="31"/>
        <v>0</v>
      </c>
      <c r="Q140" s="168"/>
      <c r="U140" s="237"/>
      <c r="V140" s="237"/>
      <c r="W140" s="237"/>
      <c r="X140" s="167">
        <f t="shared" si="35"/>
        <v>0</v>
      </c>
    </row>
    <row r="141" spans="1:24" s="167" customFormat="1" ht="21">
      <c r="A141" s="162" t="s">
        <v>161</v>
      </c>
      <c r="B141" s="163" t="s">
        <v>74</v>
      </c>
      <c r="C141" s="164">
        <f>C143+C144+C145+C146+C147</f>
        <v>1928.6000000000001</v>
      </c>
      <c r="D141" s="164">
        <f>D143+D144+D145+D146+D147</f>
        <v>0.59960000000000002</v>
      </c>
      <c r="E141" s="164"/>
      <c r="F141" s="164">
        <f t="shared" ref="F141:G141" si="46">F143+F144+F145+F146+F147</f>
        <v>1209.912</v>
      </c>
      <c r="G141" s="164">
        <f t="shared" si="46"/>
        <v>0.38360000000000005</v>
      </c>
      <c r="H141" s="164"/>
      <c r="I141" s="164">
        <f t="shared" ref="I141:J141" si="47">I143+I144+I145+I146+I147</f>
        <v>3138.5120000000002</v>
      </c>
      <c r="J141" s="164">
        <f t="shared" si="47"/>
        <v>0.49160000000000004</v>
      </c>
      <c r="K141" s="337"/>
      <c r="L141" s="165"/>
      <c r="M141" s="158">
        <f t="shared" si="28"/>
        <v>0.49160000000000004</v>
      </c>
      <c r="N141" s="169">
        <f t="shared" si="29"/>
        <v>0</v>
      </c>
      <c r="O141" s="159">
        <f t="shared" si="30"/>
        <v>3138.5120000000002</v>
      </c>
      <c r="P141" s="169">
        <f t="shared" si="31"/>
        <v>0</v>
      </c>
      <c r="Q141" s="168"/>
      <c r="U141" s="237">
        <f t="shared" si="32"/>
        <v>3216.4776517678451</v>
      </c>
      <c r="V141" s="237">
        <f t="shared" si="33"/>
        <v>3154.0980187695513</v>
      </c>
      <c r="W141" s="237">
        <f t="shared" si="34"/>
        <v>6384.2799023596417</v>
      </c>
      <c r="X141" s="167">
        <f t="shared" si="35"/>
        <v>0.49049999999999999</v>
      </c>
    </row>
    <row r="142" spans="1:24" s="167" customFormat="1" ht="21">
      <c r="A142" s="162"/>
      <c r="B142" s="163" t="s">
        <v>72</v>
      </c>
      <c r="C142" s="164"/>
      <c r="D142" s="164"/>
      <c r="E142" s="164"/>
      <c r="F142" s="164"/>
      <c r="G142" s="164"/>
      <c r="H142" s="164"/>
      <c r="I142" s="164"/>
      <c r="J142" s="164"/>
      <c r="K142" s="337"/>
      <c r="L142" s="165"/>
      <c r="M142" s="158">
        <f t="shared" si="28"/>
        <v>0</v>
      </c>
      <c r="N142" s="169">
        <f t="shared" si="29"/>
        <v>0</v>
      </c>
      <c r="O142" s="159">
        <f t="shared" si="30"/>
        <v>0</v>
      </c>
      <c r="P142" s="169">
        <f t="shared" si="31"/>
        <v>0</v>
      </c>
      <c r="Q142" s="168"/>
      <c r="U142" s="237"/>
      <c r="V142" s="237"/>
      <c r="W142" s="237"/>
      <c r="X142" s="167">
        <f t="shared" si="35"/>
        <v>0</v>
      </c>
    </row>
    <row r="143" spans="1:24" s="167" customFormat="1" ht="21">
      <c r="A143" s="162" t="s">
        <v>162</v>
      </c>
      <c r="B143" s="163" t="s">
        <v>80</v>
      </c>
      <c r="C143" s="164">
        <v>917.78399999999999</v>
      </c>
      <c r="D143" s="164">
        <f>0.2906</f>
        <v>0.29060000000000002</v>
      </c>
      <c r="E143" s="164"/>
      <c r="F143" s="164">
        <v>423.56200000000001</v>
      </c>
      <c r="G143" s="164">
        <f>0.132</f>
        <v>0.13200000000000001</v>
      </c>
      <c r="H143" s="164"/>
      <c r="I143" s="164">
        <f>C143+F143</f>
        <v>1341.346</v>
      </c>
      <c r="J143" s="164">
        <f>(D143+G143)/2</f>
        <v>0.21130000000000002</v>
      </c>
      <c r="K143" s="337"/>
      <c r="L143" s="165"/>
      <c r="M143" s="158">
        <f t="shared" si="28"/>
        <v>0.21130000000000002</v>
      </c>
      <c r="N143" s="169">
        <f t="shared" si="29"/>
        <v>0</v>
      </c>
      <c r="O143" s="159">
        <f t="shared" si="30"/>
        <v>1341.346</v>
      </c>
      <c r="P143" s="169">
        <f t="shared" si="31"/>
        <v>0</v>
      </c>
      <c r="Q143" s="168"/>
      <c r="U143" s="237">
        <f t="shared" si="32"/>
        <v>3158.2381280110112</v>
      </c>
      <c r="V143" s="237">
        <f t="shared" si="33"/>
        <v>3208.80303030303</v>
      </c>
      <c r="W143" s="237">
        <f t="shared" si="34"/>
        <v>6348.0643634642684</v>
      </c>
      <c r="X143" s="167">
        <f t="shared" si="35"/>
        <v>0.20960000000000001</v>
      </c>
    </row>
    <row r="144" spans="1:24" s="167" customFormat="1" ht="21">
      <c r="A144" s="162" t="s">
        <v>209</v>
      </c>
      <c r="B144" s="163" t="s">
        <v>76</v>
      </c>
      <c r="C144" s="164">
        <v>363.48500000000001</v>
      </c>
      <c r="D144" s="164">
        <v>0.10970000000000001</v>
      </c>
      <c r="E144" s="164"/>
      <c r="F144" s="164">
        <v>242.041</v>
      </c>
      <c r="G144" s="164">
        <v>6.9000000000000006E-2</v>
      </c>
      <c r="H144" s="164"/>
      <c r="I144" s="164">
        <f>C144+F144</f>
        <v>605.52600000000007</v>
      </c>
      <c r="J144" s="164">
        <f>(D144+G144)/2</f>
        <v>8.9350000000000013E-2</v>
      </c>
      <c r="K144" s="337"/>
      <c r="L144" s="165"/>
      <c r="M144" s="158">
        <f t="shared" ref="M144:M160" si="48">(D144+G144)/2</f>
        <v>8.9350000000000013E-2</v>
      </c>
      <c r="N144" s="169">
        <f t="shared" ref="N144:N160" si="49">J144-M144</f>
        <v>0</v>
      </c>
      <c r="O144" s="159">
        <f t="shared" ref="O144:O160" si="50">C144+F144</f>
        <v>605.52600000000007</v>
      </c>
      <c r="P144" s="169">
        <f t="shared" ref="P144:P160" si="51">O144-I144</f>
        <v>0</v>
      </c>
      <c r="Q144" s="168"/>
      <c r="U144" s="237">
        <f t="shared" si="32"/>
        <v>3313.4457611668186</v>
      </c>
      <c r="V144" s="237">
        <f t="shared" si="33"/>
        <v>3507.8405797101445</v>
      </c>
      <c r="W144" s="237">
        <f t="shared" si="34"/>
        <v>6777.011751538892</v>
      </c>
      <c r="X144" s="167">
        <f t="shared" si="35"/>
        <v>9.4600000000000004E-2</v>
      </c>
    </row>
    <row r="145" spans="1:26" s="167" customFormat="1" ht="21">
      <c r="A145" s="162" t="s">
        <v>163</v>
      </c>
      <c r="B145" s="163" t="s">
        <v>176</v>
      </c>
      <c r="C145" s="164">
        <v>84.593000000000004</v>
      </c>
      <c r="D145" s="164">
        <v>2.64E-2</v>
      </c>
      <c r="E145" s="164"/>
      <c r="F145" s="164">
        <v>79.599999999999994</v>
      </c>
      <c r="G145" s="164">
        <v>2.3599999999999999E-2</v>
      </c>
      <c r="H145" s="164"/>
      <c r="I145" s="164">
        <f>C145+F145</f>
        <v>164.19299999999998</v>
      </c>
      <c r="J145" s="164">
        <f>(D145+G145)/2</f>
        <v>2.5000000000000001E-2</v>
      </c>
      <c r="K145" s="337"/>
      <c r="L145" s="165"/>
      <c r="M145" s="158">
        <f t="shared" si="48"/>
        <v>2.5000000000000001E-2</v>
      </c>
      <c r="N145" s="169">
        <f>J145-M145</f>
        <v>0</v>
      </c>
      <c r="O145" s="159">
        <f t="shared" si="50"/>
        <v>164.19299999999998</v>
      </c>
      <c r="P145" s="169">
        <f t="shared" si="51"/>
        <v>0</v>
      </c>
      <c r="Q145" s="168"/>
      <c r="U145" s="237">
        <f t="shared" si="32"/>
        <v>3204.280303030303</v>
      </c>
      <c r="V145" s="237">
        <f t="shared" si="33"/>
        <v>3372.8813559322034</v>
      </c>
      <c r="W145" s="237">
        <f t="shared" si="34"/>
        <v>6567.7199999999993</v>
      </c>
      <c r="X145" s="167">
        <f t="shared" si="35"/>
        <v>2.5700000000000001E-2</v>
      </c>
      <c r="Z145" s="238">
        <f>C146/U145</f>
        <v>0.17562071566205242</v>
      </c>
    </row>
    <row r="146" spans="1:26" s="167" customFormat="1" ht="21">
      <c r="A146" s="162" t="s">
        <v>210</v>
      </c>
      <c r="B146" s="163" t="s">
        <v>78</v>
      </c>
      <c r="C146" s="164">
        <v>562.73800000000006</v>
      </c>
      <c r="D146" s="164">
        <v>0.1729</v>
      </c>
      <c r="E146" s="164"/>
      <c r="F146" s="164">
        <v>464.709</v>
      </c>
      <c r="G146" s="164">
        <v>0.159</v>
      </c>
      <c r="H146" s="164"/>
      <c r="I146" s="164">
        <f>C146+F146</f>
        <v>1027.4470000000001</v>
      </c>
      <c r="J146" s="164">
        <f>(D146+G146)/2</f>
        <v>0.16594999999999999</v>
      </c>
      <c r="K146" s="337"/>
      <c r="L146" s="165"/>
      <c r="M146" s="158"/>
      <c r="N146" s="169"/>
      <c r="O146" s="159"/>
      <c r="P146" s="169"/>
      <c r="Q146" s="168"/>
      <c r="U146" s="237">
        <f t="shared" ref="U146:U162" si="52">C146/D146</f>
        <v>3254.7021399652981</v>
      </c>
      <c r="V146" s="237">
        <f t="shared" ref="V146:V162" si="53">F146/G146</f>
        <v>2922.6981132075471</v>
      </c>
      <c r="W146" s="237">
        <f t="shared" ref="W146:W162" si="54">I146/J146</f>
        <v>6191.3046098222367</v>
      </c>
      <c r="X146" s="167">
        <f t="shared" si="35"/>
        <v>0.16059999999999999</v>
      </c>
    </row>
    <row r="147" spans="1:26" s="167" customFormat="1" ht="21">
      <c r="A147" s="162" t="s">
        <v>251</v>
      </c>
      <c r="B147" s="163" t="s">
        <v>245</v>
      </c>
      <c r="C147" s="164">
        <v>0</v>
      </c>
      <c r="D147" s="164">
        <v>0</v>
      </c>
      <c r="E147" s="164"/>
      <c r="F147" s="164">
        <v>0</v>
      </c>
      <c r="G147" s="164">
        <v>0</v>
      </c>
      <c r="H147" s="164"/>
      <c r="I147" s="164">
        <f>C147+F147</f>
        <v>0</v>
      </c>
      <c r="J147" s="164">
        <f>(D147+G147)/2</f>
        <v>0</v>
      </c>
      <c r="K147" s="337"/>
      <c r="L147" s="165"/>
      <c r="M147" s="158"/>
      <c r="N147" s="169"/>
      <c r="O147" s="159"/>
      <c r="P147" s="169"/>
      <c r="Q147" s="168"/>
      <c r="U147" s="237" t="e">
        <f t="shared" si="52"/>
        <v>#DIV/0!</v>
      </c>
      <c r="V147" s="237" t="e">
        <f t="shared" si="53"/>
        <v>#DIV/0!</v>
      </c>
      <c r="W147" s="237"/>
    </row>
    <row r="148" spans="1:26" s="167" customFormat="1" ht="21">
      <c r="A148" s="162"/>
      <c r="B148" s="163" t="s">
        <v>97</v>
      </c>
      <c r="C148" s="164"/>
      <c r="D148" s="164"/>
      <c r="E148" s="164"/>
      <c r="F148" s="164"/>
      <c r="G148" s="164"/>
      <c r="H148" s="164"/>
      <c r="I148" s="164"/>
      <c r="J148" s="164"/>
      <c r="K148" s="337"/>
      <c r="L148" s="165"/>
      <c r="M148" s="158">
        <f t="shared" si="48"/>
        <v>0</v>
      </c>
      <c r="N148" s="169">
        <f t="shared" si="49"/>
        <v>0</v>
      </c>
      <c r="O148" s="159">
        <f t="shared" si="50"/>
        <v>0</v>
      </c>
      <c r="P148" s="169">
        <f t="shared" si="51"/>
        <v>0</v>
      </c>
      <c r="Q148" s="168"/>
      <c r="U148" s="237"/>
      <c r="V148" s="237"/>
      <c r="W148" s="237"/>
      <c r="X148" s="167">
        <f t="shared" ref="X148:X162" si="55">ROUND(I148/$X$7,4)</f>
        <v>0</v>
      </c>
    </row>
    <row r="149" spans="1:26" s="161" customFormat="1" ht="21">
      <c r="A149" s="153" t="s">
        <v>24</v>
      </c>
      <c r="B149" s="154" t="s">
        <v>99</v>
      </c>
      <c r="C149" s="155">
        <v>38263.802000000003</v>
      </c>
      <c r="D149" s="155">
        <v>11.795</v>
      </c>
      <c r="E149" s="155"/>
      <c r="F149" s="155">
        <v>37980.873</v>
      </c>
      <c r="G149" s="334">
        <v>11.157</v>
      </c>
      <c r="H149" s="155"/>
      <c r="I149" s="155">
        <f>C149+F149</f>
        <v>76244.675000000003</v>
      </c>
      <c r="J149" s="155">
        <f>(D149+G149)/2</f>
        <v>11.475999999999999</v>
      </c>
      <c r="K149" s="336"/>
      <c r="L149" s="157"/>
      <c r="M149" s="158">
        <f t="shared" si="48"/>
        <v>11.475999999999999</v>
      </c>
      <c r="N149" s="169">
        <f t="shared" si="49"/>
        <v>0</v>
      </c>
      <c r="O149" s="159">
        <f t="shared" si="50"/>
        <v>76244.675000000003</v>
      </c>
      <c r="P149" s="169">
        <f t="shared" si="51"/>
        <v>0</v>
      </c>
      <c r="Q149" s="169"/>
      <c r="U149" s="237">
        <f t="shared" si="52"/>
        <v>3244.0696905468421</v>
      </c>
      <c r="V149" s="237">
        <f t="shared" si="53"/>
        <v>3404.2191449314332</v>
      </c>
      <c r="W149" s="237">
        <f t="shared" si="54"/>
        <v>6643.8371383757412</v>
      </c>
      <c r="X149" s="161">
        <f t="shared" si="55"/>
        <v>11.915699999999999</v>
      </c>
    </row>
    <row r="150" spans="1:26" s="181" customFormat="1" ht="21">
      <c r="A150" s="153" t="s">
        <v>25</v>
      </c>
      <c r="B150" s="154" t="s">
        <v>101</v>
      </c>
      <c r="C150" s="155">
        <f>C152+C153</f>
        <v>210952.149</v>
      </c>
      <c r="D150" s="155">
        <f>D152+D153</f>
        <v>62.430999999999997</v>
      </c>
      <c r="E150" s="155"/>
      <c r="F150" s="155">
        <f t="shared" ref="F150:F158" si="56">I150-C150</f>
        <v>181874.22500000001</v>
      </c>
      <c r="G150" s="155">
        <f>G152+G153</f>
        <v>58.0396</v>
      </c>
      <c r="H150" s="155"/>
      <c r="I150" s="155">
        <f>I152+I153</f>
        <v>392826.37400000001</v>
      </c>
      <c r="J150" s="155">
        <f>J152+J153</f>
        <v>60.235300000000002</v>
      </c>
      <c r="K150" s="336"/>
      <c r="L150" s="157"/>
      <c r="M150" s="158">
        <f t="shared" si="48"/>
        <v>60.235299999999995</v>
      </c>
      <c r="N150" s="169">
        <f t="shared" si="49"/>
        <v>0</v>
      </c>
      <c r="O150" s="159">
        <f t="shared" si="50"/>
        <v>392826.37400000001</v>
      </c>
      <c r="P150" s="169">
        <f>O150-I150</f>
        <v>0</v>
      </c>
      <c r="Q150" s="180"/>
      <c r="U150" s="237">
        <f t="shared" si="52"/>
        <v>3378.9647610962506</v>
      </c>
      <c r="V150" s="237">
        <f t="shared" si="53"/>
        <v>3133.6229918882968</v>
      </c>
      <c r="W150" s="237">
        <f t="shared" si="54"/>
        <v>6521.530962741117</v>
      </c>
      <c r="X150" s="181">
        <f t="shared" si="55"/>
        <v>61.3919</v>
      </c>
    </row>
    <row r="151" spans="1:26" s="167" customFormat="1" ht="21">
      <c r="A151" s="162"/>
      <c r="B151" s="163" t="s">
        <v>83</v>
      </c>
      <c r="C151" s="164"/>
      <c r="D151" s="164"/>
      <c r="E151" s="164"/>
      <c r="F151" s="164"/>
      <c r="G151" s="164"/>
      <c r="H151" s="164"/>
      <c r="I151" s="164"/>
      <c r="J151" s="164"/>
      <c r="K151" s="337"/>
      <c r="L151" s="165"/>
      <c r="M151" s="158">
        <f t="shared" si="48"/>
        <v>0</v>
      </c>
      <c r="N151" s="169">
        <f t="shared" si="49"/>
        <v>0</v>
      </c>
      <c r="O151" s="159">
        <f t="shared" si="50"/>
        <v>0</v>
      </c>
      <c r="P151" s="169">
        <f t="shared" si="51"/>
        <v>0</v>
      </c>
      <c r="Q151" s="168"/>
      <c r="U151" s="237"/>
      <c r="V151" s="237"/>
      <c r="W151" s="237"/>
      <c r="X151" s="167">
        <f t="shared" si="55"/>
        <v>0</v>
      </c>
    </row>
    <row r="152" spans="1:26" s="167" customFormat="1" ht="21">
      <c r="A152" s="162" t="s">
        <v>211</v>
      </c>
      <c r="B152" s="163" t="s">
        <v>85</v>
      </c>
      <c r="C152" s="164">
        <f>209876.767-29.807</f>
        <v>209846.96</v>
      </c>
      <c r="D152" s="164">
        <f>64.0843-1.9998</f>
        <v>62.084499999999998</v>
      </c>
      <c r="E152" s="164"/>
      <c r="F152" s="164">
        <f>177443.915+3435.049</f>
        <v>180878.96400000001</v>
      </c>
      <c r="G152" s="164">
        <f>61.151-3.3999</f>
        <v>57.751100000000001</v>
      </c>
      <c r="H152" s="164"/>
      <c r="I152" s="164">
        <f>C152+F152</f>
        <v>390725.924</v>
      </c>
      <c r="J152" s="164">
        <f>(D152+G152)/2</f>
        <v>59.9178</v>
      </c>
      <c r="K152" s="337"/>
      <c r="L152" s="165"/>
      <c r="M152" s="158">
        <f t="shared" si="48"/>
        <v>59.9178</v>
      </c>
      <c r="N152" s="169">
        <f t="shared" si="49"/>
        <v>0</v>
      </c>
      <c r="O152" s="159">
        <f t="shared" si="50"/>
        <v>390725.924</v>
      </c>
      <c r="P152" s="169">
        <f t="shared" si="51"/>
        <v>0</v>
      </c>
      <c r="Q152" s="168"/>
      <c r="U152" s="237">
        <f t="shared" si="52"/>
        <v>3380.0217445578205</v>
      </c>
      <c r="V152" s="237">
        <f t="shared" si="53"/>
        <v>3132.0436147536584</v>
      </c>
      <c r="W152" s="237">
        <f t="shared" si="54"/>
        <v>6521.0325479239891</v>
      </c>
      <c r="X152" s="167">
        <f t="shared" si="55"/>
        <v>61.063699999999997</v>
      </c>
    </row>
    <row r="153" spans="1:26" s="183" customFormat="1" ht="21">
      <c r="A153" s="162" t="s">
        <v>212</v>
      </c>
      <c r="B153" s="163" t="s">
        <v>87</v>
      </c>
      <c r="C153" s="164">
        <f>C157+C159+C161+C163</f>
        <v>1105.1890000000001</v>
      </c>
      <c r="D153" s="164">
        <f>D157+D159+D161+D163</f>
        <v>0.34649999999999997</v>
      </c>
      <c r="E153" s="164"/>
      <c r="F153" s="164">
        <f>F157+F159+F161+F163</f>
        <v>995.26099999999997</v>
      </c>
      <c r="G153" s="164">
        <f>G157+G159+G161+G163</f>
        <v>0.28849999999999998</v>
      </c>
      <c r="H153" s="164"/>
      <c r="I153" s="164">
        <f t="shared" ref="I153:J153" si="57">I157+I159+I161+I163</f>
        <v>2100.4499999999998</v>
      </c>
      <c r="J153" s="164">
        <f t="shared" si="57"/>
        <v>0.3175</v>
      </c>
      <c r="K153" s="337"/>
      <c r="L153" s="165"/>
      <c r="M153" s="158">
        <f t="shared" si="48"/>
        <v>0.3175</v>
      </c>
      <c r="N153" s="169">
        <f t="shared" si="49"/>
        <v>0</v>
      </c>
      <c r="O153" s="159">
        <f t="shared" si="50"/>
        <v>2100.4499999999998</v>
      </c>
      <c r="P153" s="169">
        <f t="shared" si="51"/>
        <v>0</v>
      </c>
      <c r="Q153" s="182"/>
      <c r="U153" s="237">
        <f t="shared" si="52"/>
        <v>3189.578643578644</v>
      </c>
      <c r="V153" s="237">
        <f t="shared" si="53"/>
        <v>3449.7781629116121</v>
      </c>
      <c r="W153" s="237">
        <f t="shared" si="54"/>
        <v>6615.5905511811015</v>
      </c>
      <c r="X153" s="183">
        <f t="shared" si="55"/>
        <v>0.32829999999999998</v>
      </c>
    </row>
    <row r="154" spans="1:26" s="167" customFormat="1" ht="21">
      <c r="A154" s="162"/>
      <c r="B154" s="163" t="s">
        <v>83</v>
      </c>
      <c r="C154" s="164"/>
      <c r="D154" s="164"/>
      <c r="E154" s="164"/>
      <c r="F154" s="164"/>
      <c r="G154" s="164"/>
      <c r="H154" s="164"/>
      <c r="I154" s="164"/>
      <c r="J154" s="164"/>
      <c r="K154" s="337"/>
      <c r="L154" s="165"/>
      <c r="M154" s="158">
        <f t="shared" si="48"/>
        <v>0</v>
      </c>
      <c r="N154" s="169">
        <f t="shared" si="49"/>
        <v>0</v>
      </c>
      <c r="O154" s="159">
        <f t="shared" si="50"/>
        <v>0</v>
      </c>
      <c r="P154" s="169">
        <f t="shared" si="51"/>
        <v>0</v>
      </c>
      <c r="Q154" s="168"/>
      <c r="U154" s="237"/>
      <c r="V154" s="237"/>
      <c r="W154" s="237"/>
      <c r="X154" s="167">
        <f t="shared" si="55"/>
        <v>0</v>
      </c>
    </row>
    <row r="155" spans="1:26" s="167" customFormat="1" ht="21">
      <c r="A155" s="162" t="s">
        <v>213</v>
      </c>
      <c r="B155" s="163" t="s">
        <v>80</v>
      </c>
      <c r="C155" s="164">
        <v>0</v>
      </c>
      <c r="D155" s="164">
        <v>0</v>
      </c>
      <c r="E155" s="164"/>
      <c r="F155" s="164">
        <f t="shared" si="56"/>
        <v>0</v>
      </c>
      <c r="G155" s="164">
        <v>0</v>
      </c>
      <c r="H155" s="164"/>
      <c r="I155" s="164">
        <v>0</v>
      </c>
      <c r="J155" s="164">
        <v>0</v>
      </c>
      <c r="K155" s="337"/>
      <c r="L155" s="165"/>
      <c r="M155" s="158">
        <f t="shared" si="48"/>
        <v>0</v>
      </c>
      <c r="N155" s="169">
        <f t="shared" si="49"/>
        <v>0</v>
      </c>
      <c r="O155" s="159">
        <f t="shared" si="50"/>
        <v>0</v>
      </c>
      <c r="P155" s="169">
        <f t="shared" si="51"/>
        <v>0</v>
      </c>
      <c r="Q155" s="168"/>
      <c r="U155" s="237"/>
      <c r="V155" s="237"/>
      <c r="W155" s="237"/>
      <c r="X155" s="167">
        <f t="shared" si="55"/>
        <v>0</v>
      </c>
    </row>
    <row r="156" spans="1:26" s="167" customFormat="1" ht="21">
      <c r="A156" s="177" t="s">
        <v>214</v>
      </c>
      <c r="B156" s="163" t="s">
        <v>215</v>
      </c>
      <c r="C156" s="164">
        <f>C155-C143</f>
        <v>-917.78399999999999</v>
      </c>
      <c r="D156" s="164">
        <f>D155-D143</f>
        <v>-0.29060000000000002</v>
      </c>
      <c r="E156" s="164"/>
      <c r="F156" s="164">
        <f t="shared" si="56"/>
        <v>-423.56200000000001</v>
      </c>
      <c r="G156" s="164">
        <f>G155-G143</f>
        <v>-0.13200000000000001</v>
      </c>
      <c r="H156" s="164"/>
      <c r="I156" s="164">
        <f>I155-I143</f>
        <v>-1341.346</v>
      </c>
      <c r="J156" s="164">
        <f>J155-J143</f>
        <v>-0.21130000000000002</v>
      </c>
      <c r="K156" s="337"/>
      <c r="L156" s="165"/>
      <c r="M156" s="158">
        <f t="shared" si="48"/>
        <v>-0.21130000000000002</v>
      </c>
      <c r="N156" s="169">
        <f t="shared" si="49"/>
        <v>0</v>
      </c>
      <c r="O156" s="159">
        <f t="shared" si="50"/>
        <v>-1341.346</v>
      </c>
      <c r="P156" s="169">
        <f t="shared" si="51"/>
        <v>0</v>
      </c>
      <c r="Q156" s="168"/>
      <c r="U156" s="237">
        <f t="shared" si="52"/>
        <v>3158.2381280110112</v>
      </c>
      <c r="V156" s="237">
        <f t="shared" si="53"/>
        <v>3208.80303030303</v>
      </c>
      <c r="W156" s="237">
        <f t="shared" si="54"/>
        <v>6348.0643634642684</v>
      </c>
      <c r="X156" s="167">
        <f t="shared" si="55"/>
        <v>-0.20960000000000001</v>
      </c>
    </row>
    <row r="157" spans="1:26" s="167" customFormat="1" ht="21">
      <c r="A157" s="162" t="s">
        <v>216</v>
      </c>
      <c r="B157" s="163" t="s">
        <v>76</v>
      </c>
      <c r="C157" s="164">
        <v>1105.1890000000001</v>
      </c>
      <c r="D157" s="164">
        <v>0.34649999999999997</v>
      </c>
      <c r="E157" s="164"/>
      <c r="F157" s="164">
        <v>995.26099999999997</v>
      </c>
      <c r="G157" s="164">
        <v>0.28849999999999998</v>
      </c>
      <c r="H157" s="164"/>
      <c r="I157" s="164">
        <f>C157+F157</f>
        <v>2100.4499999999998</v>
      </c>
      <c r="J157" s="164">
        <f>(D157+G157)/2</f>
        <v>0.3175</v>
      </c>
      <c r="K157" s="337"/>
      <c r="L157" s="165"/>
      <c r="M157" s="158">
        <f t="shared" si="48"/>
        <v>0.3175</v>
      </c>
      <c r="N157" s="169">
        <f t="shared" si="49"/>
        <v>0</v>
      </c>
      <c r="O157" s="159">
        <f t="shared" si="50"/>
        <v>2100.4499999999998</v>
      </c>
      <c r="P157" s="169">
        <f t="shared" si="51"/>
        <v>0</v>
      </c>
      <c r="Q157" s="168"/>
      <c r="U157" s="237">
        <f t="shared" si="52"/>
        <v>3189.578643578644</v>
      </c>
      <c r="V157" s="237">
        <f t="shared" si="53"/>
        <v>3449.7781629116121</v>
      </c>
      <c r="W157" s="237">
        <f t="shared" si="54"/>
        <v>6615.5905511811015</v>
      </c>
      <c r="X157" s="167">
        <f t="shared" si="55"/>
        <v>0.32829999999999998</v>
      </c>
    </row>
    <row r="158" spans="1:26" s="167" customFormat="1" ht="21">
      <c r="A158" s="177" t="s">
        <v>217</v>
      </c>
      <c r="B158" s="163" t="s">
        <v>218</v>
      </c>
      <c r="C158" s="164">
        <f>C157-C144</f>
        <v>741.70400000000006</v>
      </c>
      <c r="D158" s="164">
        <f>D157-D144</f>
        <v>0.23679999999999995</v>
      </c>
      <c r="E158" s="164"/>
      <c r="F158" s="164">
        <f t="shared" si="56"/>
        <v>753.21999999999969</v>
      </c>
      <c r="G158" s="164">
        <f>G157-G144</f>
        <v>0.21949999999999997</v>
      </c>
      <c r="H158" s="164"/>
      <c r="I158" s="164">
        <f>I157-I144</f>
        <v>1494.9239999999998</v>
      </c>
      <c r="J158" s="164">
        <f>J157-J144</f>
        <v>0.22814999999999999</v>
      </c>
      <c r="K158" s="337"/>
      <c r="L158" s="165"/>
      <c r="M158" s="158">
        <f t="shared" si="48"/>
        <v>0.22814999999999996</v>
      </c>
      <c r="N158" s="169">
        <f t="shared" si="49"/>
        <v>0</v>
      </c>
      <c r="O158" s="159">
        <f t="shared" si="50"/>
        <v>1494.9239999999998</v>
      </c>
      <c r="P158" s="169">
        <f t="shared" si="51"/>
        <v>0</v>
      </c>
      <c r="Q158" s="168"/>
      <c r="U158" s="237">
        <f t="shared" si="52"/>
        <v>3132.1959459459467</v>
      </c>
      <c r="V158" s="237">
        <f t="shared" si="53"/>
        <v>3431.5261958997712</v>
      </c>
      <c r="W158" s="237">
        <f t="shared" si="54"/>
        <v>6552.3734385272837</v>
      </c>
      <c r="X158" s="167">
        <f t="shared" si="55"/>
        <v>0.2336</v>
      </c>
    </row>
    <row r="159" spans="1:26" s="167" customFormat="1" ht="21">
      <c r="A159" s="162" t="s">
        <v>219</v>
      </c>
      <c r="B159" s="163" t="s">
        <v>176</v>
      </c>
      <c r="C159" s="164">
        <v>0</v>
      </c>
      <c r="D159" s="164">
        <v>0</v>
      </c>
      <c r="E159" s="164"/>
      <c r="F159" s="164">
        <f>I159-C159</f>
        <v>0</v>
      </c>
      <c r="G159" s="164">
        <v>0</v>
      </c>
      <c r="H159" s="164"/>
      <c r="I159" s="164">
        <v>0</v>
      </c>
      <c r="J159" s="164">
        <v>0</v>
      </c>
      <c r="K159" s="337"/>
      <c r="L159" s="165"/>
      <c r="M159" s="158">
        <f t="shared" si="48"/>
        <v>0</v>
      </c>
      <c r="N159" s="169">
        <f t="shared" si="49"/>
        <v>0</v>
      </c>
      <c r="O159" s="159">
        <f t="shared" si="50"/>
        <v>0</v>
      </c>
      <c r="P159" s="169">
        <f t="shared" si="51"/>
        <v>0</v>
      </c>
      <c r="Q159" s="168"/>
      <c r="U159" s="237"/>
      <c r="V159" s="237"/>
      <c r="W159" s="237"/>
      <c r="X159" s="167">
        <f t="shared" si="55"/>
        <v>0</v>
      </c>
    </row>
    <row r="160" spans="1:26" s="167" customFormat="1" ht="21">
      <c r="A160" s="177" t="s">
        <v>220</v>
      </c>
      <c r="B160" s="163" t="s">
        <v>221</v>
      </c>
      <c r="C160" s="164">
        <f>C159-C145</f>
        <v>-84.593000000000004</v>
      </c>
      <c r="D160" s="188">
        <f>D159-D145</f>
        <v>-2.64E-2</v>
      </c>
      <c r="E160" s="164"/>
      <c r="F160" s="164">
        <f>I160-C160</f>
        <v>-79.59999999999998</v>
      </c>
      <c r="G160" s="164">
        <f>G159-G145</f>
        <v>-2.3599999999999999E-2</v>
      </c>
      <c r="H160" s="164"/>
      <c r="I160" s="164">
        <f>I159-I145</f>
        <v>-164.19299999999998</v>
      </c>
      <c r="J160" s="188">
        <f>J159-J145</f>
        <v>-2.5000000000000001E-2</v>
      </c>
      <c r="K160" s="337"/>
      <c r="L160" s="165"/>
      <c r="M160" s="158">
        <f t="shared" si="48"/>
        <v>-2.5000000000000001E-2</v>
      </c>
      <c r="N160" s="169">
        <f t="shared" si="49"/>
        <v>0</v>
      </c>
      <c r="O160" s="159">
        <f t="shared" si="50"/>
        <v>-164.19299999999998</v>
      </c>
      <c r="P160" s="169">
        <f t="shared" si="51"/>
        <v>0</v>
      </c>
      <c r="Q160" s="168"/>
      <c r="U160" s="237">
        <f t="shared" si="52"/>
        <v>3204.280303030303</v>
      </c>
      <c r="V160" s="237">
        <f t="shared" si="53"/>
        <v>3372.8813559322025</v>
      </c>
      <c r="W160" s="237">
        <f t="shared" si="54"/>
        <v>6567.7199999999993</v>
      </c>
      <c r="X160" s="167">
        <f t="shared" si="55"/>
        <v>-2.5700000000000001E-2</v>
      </c>
    </row>
    <row r="161" spans="1:34" s="167" customFormat="1" ht="21">
      <c r="A161" s="177" t="s">
        <v>222</v>
      </c>
      <c r="B161" s="163" t="s">
        <v>78</v>
      </c>
      <c r="C161" s="164">
        <v>0</v>
      </c>
      <c r="D161" s="188">
        <v>0</v>
      </c>
      <c r="E161" s="164"/>
      <c r="F161" s="164">
        <v>0</v>
      </c>
      <c r="G161" s="164">
        <v>0</v>
      </c>
      <c r="H161" s="164"/>
      <c r="I161" s="164"/>
      <c r="J161" s="188"/>
      <c r="K161" s="337"/>
      <c r="L161" s="165"/>
      <c r="M161" s="158"/>
      <c r="N161" s="169"/>
      <c r="O161" s="159"/>
      <c r="P161" s="169"/>
      <c r="Q161" s="168"/>
      <c r="U161" s="237"/>
      <c r="V161" s="237"/>
      <c r="W161" s="237"/>
      <c r="X161" s="167">
        <f t="shared" si="55"/>
        <v>0</v>
      </c>
    </row>
    <row r="162" spans="1:34" s="167" customFormat="1" ht="21">
      <c r="A162" s="177" t="s">
        <v>223</v>
      </c>
      <c r="B162" s="163" t="s">
        <v>224</v>
      </c>
      <c r="C162" s="164">
        <f>C161-C146</f>
        <v>-562.73800000000006</v>
      </c>
      <c r="D162" s="188">
        <f>D161-D146</f>
        <v>-0.1729</v>
      </c>
      <c r="E162" s="164"/>
      <c r="F162" s="164">
        <f>F161-F146</f>
        <v>-464.709</v>
      </c>
      <c r="G162" s="164">
        <f>G161-G146</f>
        <v>-0.159</v>
      </c>
      <c r="H162" s="164"/>
      <c r="I162" s="164">
        <f>I161-I146</f>
        <v>-1027.4470000000001</v>
      </c>
      <c r="J162" s="188">
        <f>J161-J146</f>
        <v>-0.16594999999999999</v>
      </c>
      <c r="K162" s="337"/>
      <c r="L162" s="165"/>
      <c r="M162" s="158">
        <f>(D162+G162)/2</f>
        <v>-0.16594999999999999</v>
      </c>
      <c r="N162" s="169">
        <f>J162-M162</f>
        <v>0</v>
      </c>
      <c r="O162" s="159">
        <f>C162+F162</f>
        <v>-1027.4470000000001</v>
      </c>
      <c r="P162" s="169">
        <f>O162-I162</f>
        <v>0</v>
      </c>
      <c r="Q162" s="168"/>
      <c r="U162" s="237">
        <f t="shared" si="52"/>
        <v>3254.7021399652981</v>
      </c>
      <c r="V162" s="237">
        <f t="shared" si="53"/>
        <v>2922.6981132075471</v>
      </c>
      <c r="W162" s="237">
        <f t="shared" si="54"/>
        <v>6191.3046098222367</v>
      </c>
      <c r="X162" s="167">
        <f t="shared" si="55"/>
        <v>-0.16059999999999999</v>
      </c>
    </row>
    <row r="163" spans="1:34" s="167" customFormat="1" ht="21">
      <c r="A163" s="177" t="s">
        <v>252</v>
      </c>
      <c r="B163" s="163" t="s">
        <v>245</v>
      </c>
      <c r="C163" s="164">
        <v>0</v>
      </c>
      <c r="D163" s="188">
        <v>0</v>
      </c>
      <c r="E163" s="164"/>
      <c r="F163" s="164">
        <v>0</v>
      </c>
      <c r="G163" s="164">
        <v>0</v>
      </c>
      <c r="H163" s="164"/>
      <c r="I163" s="164">
        <f>C163+F163</f>
        <v>0</v>
      </c>
      <c r="J163" s="164">
        <f>(D163+G163)/2</f>
        <v>0</v>
      </c>
      <c r="K163" s="337"/>
      <c r="L163" s="165"/>
      <c r="M163" s="158"/>
      <c r="N163" s="169"/>
      <c r="O163" s="159"/>
      <c r="P163" s="169"/>
      <c r="Q163" s="168"/>
      <c r="U163" s="237"/>
      <c r="V163" s="237"/>
      <c r="W163" s="237"/>
      <c r="X163" s="167">
        <f t="shared" ref="X163:X164" si="58">ROUND(I163/$X$7,4)</f>
        <v>0</v>
      </c>
    </row>
    <row r="164" spans="1:34" s="167" customFormat="1" ht="21">
      <c r="A164" s="177" t="s">
        <v>253</v>
      </c>
      <c r="B164" s="163" t="s">
        <v>254</v>
      </c>
      <c r="C164" s="164">
        <f>C163-C148</f>
        <v>0</v>
      </c>
      <c r="D164" s="188">
        <f>D163-D148</f>
        <v>0</v>
      </c>
      <c r="E164" s="164"/>
      <c r="F164" s="164">
        <f>F163-F148</f>
        <v>0</v>
      </c>
      <c r="G164" s="164">
        <f>G163-G148</f>
        <v>0</v>
      </c>
      <c r="H164" s="164"/>
      <c r="I164" s="164">
        <f>I163-I148</f>
        <v>0</v>
      </c>
      <c r="J164" s="188">
        <f>J163-J148</f>
        <v>0</v>
      </c>
      <c r="K164" s="337"/>
      <c r="L164" s="165"/>
      <c r="M164" s="158">
        <f>(D164+G164)/2</f>
        <v>0</v>
      </c>
      <c r="N164" s="169">
        <f>J164-M164</f>
        <v>0</v>
      </c>
      <c r="O164" s="159">
        <f>C164+F164</f>
        <v>0</v>
      </c>
      <c r="P164" s="169">
        <f>O164-I164</f>
        <v>0</v>
      </c>
      <c r="Q164" s="168"/>
      <c r="U164" s="237" t="e">
        <f t="shared" ref="U164" si="59">C164/D164</f>
        <v>#DIV/0!</v>
      </c>
      <c r="V164" s="237" t="e">
        <f t="shared" ref="V164" si="60">F164/G164</f>
        <v>#DIV/0!</v>
      </c>
      <c r="W164" s="237" t="e">
        <f t="shared" ref="W164" si="61">I164/J164</f>
        <v>#DIV/0!</v>
      </c>
      <c r="X164" s="167">
        <f t="shared" si="58"/>
        <v>0</v>
      </c>
    </row>
    <row r="165" spans="1:34" s="167" customFormat="1" ht="21">
      <c r="A165" s="177"/>
      <c r="B165" s="163"/>
      <c r="C165" s="164"/>
      <c r="D165" s="335"/>
      <c r="E165" s="337"/>
      <c r="F165" s="164"/>
      <c r="G165" s="189"/>
      <c r="H165" s="337"/>
      <c r="I165" s="164"/>
      <c r="J165" s="335"/>
      <c r="K165" s="337"/>
      <c r="L165" s="165"/>
      <c r="M165" s="158">
        <f>(D165+G165)/2</f>
        <v>0</v>
      </c>
      <c r="N165" s="169">
        <f>J165-M165</f>
        <v>0</v>
      </c>
      <c r="O165" s="159">
        <f>C165+F165</f>
        <v>0</v>
      </c>
      <c r="P165" s="169">
        <f>O165-I165</f>
        <v>0</v>
      </c>
      <c r="Q165" s="168"/>
      <c r="U165" s="237"/>
      <c r="V165" s="237"/>
      <c r="W165" s="237"/>
    </row>
    <row r="166" spans="1:34" s="133" customFormat="1" ht="17.399999999999999">
      <c r="C166" s="347">
        <f>C137+C138-C149-C150</f>
        <v>0</v>
      </c>
      <c r="D166" s="348">
        <f t="shared" ref="D166:J166" si="62">D137+D138-D149-D150</f>
        <v>1.1241999999999877</v>
      </c>
      <c r="E166" s="347">
        <f t="shared" si="62"/>
        <v>0</v>
      </c>
      <c r="F166" s="347">
        <f t="shared" si="62"/>
        <v>0</v>
      </c>
      <c r="G166" s="347">
        <f t="shared" si="62"/>
        <v>2.0518000000000072</v>
      </c>
      <c r="H166" s="347">
        <f t="shared" si="62"/>
        <v>0</v>
      </c>
      <c r="I166" s="347">
        <f t="shared" si="62"/>
        <v>0</v>
      </c>
      <c r="J166" s="347">
        <f t="shared" si="62"/>
        <v>1.5880000000000152</v>
      </c>
      <c r="K166" s="296"/>
      <c r="N166" s="243"/>
      <c r="O166" s="134"/>
      <c r="P166" s="243"/>
      <c r="U166" s="237"/>
      <c r="V166" s="237"/>
      <c r="W166" s="237"/>
    </row>
    <row r="167" spans="1:34" s="133" customFormat="1" ht="17.399999999999999">
      <c r="C167" s="224"/>
      <c r="D167" s="295"/>
      <c r="E167" s="224"/>
      <c r="F167" s="224"/>
      <c r="G167" s="224"/>
      <c r="H167" s="224"/>
      <c r="I167" s="224"/>
      <c r="J167" s="224"/>
      <c r="K167" s="296"/>
      <c r="N167" s="243"/>
      <c r="O167" s="134"/>
      <c r="P167" s="243"/>
      <c r="U167" s="237"/>
      <c r="V167" s="237"/>
      <c r="W167" s="237"/>
    </row>
    <row r="168" spans="1:34" s="133" customFormat="1" ht="17.399999999999999">
      <c r="C168" s="224"/>
      <c r="D168" s="295"/>
      <c r="E168" s="224"/>
      <c r="F168" s="224"/>
      <c r="G168" s="224"/>
      <c r="H168" s="224"/>
      <c r="I168" s="224"/>
      <c r="J168" s="224"/>
      <c r="K168" s="296"/>
      <c r="N168" s="243"/>
      <c r="O168" s="134"/>
      <c r="P168" s="243"/>
      <c r="U168" s="237"/>
      <c r="V168" s="237"/>
      <c r="W168" s="237"/>
    </row>
    <row r="169" spans="1:34" s="246" customFormat="1" ht="30.6">
      <c r="A169" s="246" t="s">
        <v>225</v>
      </c>
      <c r="B169" s="247"/>
      <c r="C169" s="248"/>
      <c r="D169" s="249"/>
      <c r="E169" s="284"/>
      <c r="F169" s="284"/>
      <c r="G169" s="285"/>
      <c r="H169" s="251"/>
      <c r="I169" s="246" t="s">
        <v>235</v>
      </c>
      <c r="J169" s="252"/>
      <c r="K169" s="253"/>
      <c r="M169" s="254"/>
      <c r="N169" s="255"/>
      <c r="O169" s="256"/>
      <c r="P169" s="255"/>
      <c r="U169" s="257"/>
      <c r="V169" s="257"/>
      <c r="W169" s="257"/>
    </row>
    <row r="170" spans="1:34" s="246" customFormat="1" ht="30.6">
      <c r="B170" s="247"/>
      <c r="C170" s="248"/>
      <c r="D170" s="249"/>
      <c r="G170" s="250"/>
      <c r="H170" s="251"/>
      <c r="J170" s="258"/>
      <c r="K170" s="259"/>
      <c r="M170" s="254"/>
      <c r="N170" s="255"/>
      <c r="O170" s="256"/>
      <c r="P170" s="255"/>
      <c r="U170" s="257"/>
      <c r="V170" s="257"/>
      <c r="W170" s="257"/>
    </row>
    <row r="171" spans="1:34" s="246" customFormat="1" ht="30.6">
      <c r="B171" s="247"/>
      <c r="C171" s="248"/>
      <c r="D171" s="249"/>
      <c r="G171" s="250"/>
      <c r="H171" s="251"/>
      <c r="J171" s="258"/>
      <c r="K171" s="259"/>
      <c r="M171" s="254"/>
      <c r="N171" s="255"/>
      <c r="O171" s="256"/>
      <c r="P171" s="255"/>
      <c r="U171" s="257"/>
      <c r="V171" s="257"/>
      <c r="W171" s="257"/>
    </row>
    <row r="172" spans="1:34" s="279" customFormat="1" ht="30.6">
      <c r="A172" s="278" t="s">
        <v>228</v>
      </c>
      <c r="B172" s="278"/>
      <c r="C172" s="297"/>
      <c r="D172" s="297"/>
      <c r="E172" s="298"/>
      <c r="F172" s="298"/>
      <c r="G172" s="298"/>
      <c r="H172" s="297"/>
      <c r="I172" s="283" t="s">
        <v>234</v>
      </c>
      <c r="J172" s="297"/>
      <c r="K172" s="297"/>
      <c r="L172" s="280"/>
      <c r="M172" s="278"/>
      <c r="N172" s="278"/>
      <c r="O172" s="278"/>
      <c r="P172" s="281"/>
      <c r="Q172" s="281"/>
      <c r="R172" s="278"/>
      <c r="S172" s="278"/>
      <c r="T172" s="278"/>
      <c r="U172" s="278"/>
      <c r="V172" s="278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</row>
    <row r="173" spans="1:34" s="263" customFormat="1" ht="30.6">
      <c r="A173" s="260"/>
      <c r="B173" s="260"/>
      <c r="C173" s="299"/>
      <c r="D173" s="300"/>
      <c r="E173" s="299"/>
      <c r="F173" s="301"/>
      <c r="G173" s="300"/>
      <c r="H173" s="299"/>
      <c r="I173" s="301"/>
      <c r="J173" s="302"/>
      <c r="K173" s="303"/>
      <c r="L173" s="261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</row>
    <row r="174" spans="1:34" s="246" customFormat="1" ht="30.6">
      <c r="A174" s="246" t="s">
        <v>229</v>
      </c>
      <c r="B174" s="247"/>
      <c r="C174" s="248"/>
      <c r="D174" s="249"/>
      <c r="G174" s="250"/>
      <c r="H174" s="251"/>
      <c r="J174" s="252"/>
      <c r="K174" s="253"/>
      <c r="M174" s="254"/>
      <c r="N174" s="255"/>
      <c r="O174" s="256"/>
      <c r="P174" s="255"/>
      <c r="U174" s="257"/>
      <c r="V174" s="257"/>
      <c r="W174" s="257"/>
    </row>
    <row r="175" spans="1:34" s="246" customFormat="1" ht="30.6">
      <c r="A175" s="246" t="s">
        <v>230</v>
      </c>
      <c r="B175" s="247"/>
      <c r="C175" s="248"/>
      <c r="D175" s="249"/>
      <c r="E175" s="284"/>
      <c r="F175" s="284"/>
      <c r="G175" s="285"/>
      <c r="H175" s="251"/>
      <c r="I175" s="246" t="s">
        <v>233</v>
      </c>
      <c r="J175" s="252"/>
      <c r="K175" s="253"/>
      <c r="M175" s="254"/>
      <c r="N175" s="255"/>
      <c r="O175" s="256"/>
      <c r="P175" s="255"/>
      <c r="U175" s="257"/>
      <c r="V175" s="257"/>
      <c r="W175" s="257"/>
    </row>
    <row r="176" spans="1:34" s="202" customFormat="1" ht="45" customHeight="1">
      <c r="B176" s="203"/>
      <c r="C176" s="204"/>
      <c r="D176" s="205"/>
      <c r="G176" s="206"/>
      <c r="H176" s="207"/>
      <c r="J176" s="233"/>
      <c r="K176" s="234"/>
      <c r="M176" s="208"/>
      <c r="N176" s="244"/>
      <c r="O176" s="209"/>
      <c r="P176" s="244"/>
      <c r="U176" s="237"/>
      <c r="V176" s="237"/>
      <c r="W176" s="237"/>
    </row>
    <row r="177" spans="1:33" s="264" customFormat="1" ht="28.2">
      <c r="A177" s="264" t="s">
        <v>231</v>
      </c>
      <c r="B177" s="265"/>
      <c r="C177" s="266"/>
      <c r="D177" s="267"/>
      <c r="E177" s="271"/>
      <c r="F177" s="271"/>
      <c r="G177" s="286"/>
      <c r="H177" s="268"/>
      <c r="J177" s="269"/>
      <c r="K177" s="270"/>
      <c r="M177" s="271"/>
      <c r="N177" s="272"/>
      <c r="O177" s="273"/>
      <c r="P177" s="272"/>
      <c r="U177" s="274"/>
      <c r="V177" s="274"/>
      <c r="W177" s="274"/>
    </row>
    <row r="178" spans="1:33" s="264" customFormat="1" ht="28.2">
      <c r="A178" s="264" t="s">
        <v>236</v>
      </c>
      <c r="B178" s="265"/>
      <c r="C178" s="266"/>
      <c r="D178" s="267"/>
      <c r="E178" s="287"/>
      <c r="F178" s="287"/>
      <c r="G178" s="288"/>
      <c r="H178" s="268"/>
      <c r="I178" s="264" t="s">
        <v>232</v>
      </c>
      <c r="J178" s="269"/>
      <c r="K178" s="270"/>
      <c r="M178" s="271"/>
      <c r="N178" s="272"/>
      <c r="O178" s="273"/>
      <c r="P178" s="272"/>
      <c r="U178" s="274"/>
      <c r="V178" s="274"/>
      <c r="W178" s="274"/>
    </row>
    <row r="179" spans="1:33" s="202" customFormat="1" ht="25.2">
      <c r="B179" s="203"/>
      <c r="C179" s="204"/>
      <c r="D179" s="205"/>
      <c r="G179" s="206"/>
      <c r="H179" s="207"/>
      <c r="J179" s="233"/>
      <c r="K179" s="234"/>
      <c r="M179" s="208"/>
      <c r="N179" s="244"/>
      <c r="O179" s="209"/>
      <c r="P179" s="244"/>
      <c r="U179" s="237"/>
      <c r="V179" s="237"/>
      <c r="W179" s="237"/>
    </row>
    <row r="180" spans="1:33" s="202" customFormat="1" ht="25.2">
      <c r="B180" s="203"/>
      <c r="C180" s="204"/>
      <c r="D180" s="205"/>
      <c r="G180" s="206"/>
      <c r="H180" s="207"/>
      <c r="J180" s="233"/>
      <c r="K180" s="234"/>
      <c r="M180" s="208"/>
      <c r="N180" s="244"/>
      <c r="O180" s="209"/>
      <c r="P180" s="244"/>
      <c r="U180" s="237"/>
      <c r="V180" s="237"/>
      <c r="W180" s="237"/>
    </row>
    <row r="181" spans="1:33" customFormat="1" ht="14.4">
      <c r="A181" s="2"/>
      <c r="B181" s="3" t="s">
        <v>237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customFormat="1" ht="14.4">
      <c r="B182" s="3" t="s">
        <v>238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33">
      <c r="D183" s="304"/>
    </row>
  </sheetData>
  <mergeCells count="8">
    <mergeCell ref="A3:L3"/>
    <mergeCell ref="A4:L4"/>
    <mergeCell ref="I5:L5"/>
    <mergeCell ref="A6:A7"/>
    <mergeCell ref="B6:B7"/>
    <mergeCell ref="C6:E6"/>
    <mergeCell ref="F6:H6"/>
    <mergeCell ref="I6:K6"/>
  </mergeCells>
  <pageMargins left="0" right="0" top="0" bottom="0" header="0.31496062992125984" footer="0.31496062992125984"/>
  <pageSetup paperSize="9" scale="3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183"/>
  <sheetViews>
    <sheetView view="pageBreakPreview" topLeftCell="A107" zoomScale="60" zoomScaleNormal="64" workbookViewId="0">
      <selection activeCell="D129" sqref="D129"/>
    </sheetView>
  </sheetViews>
  <sheetFormatPr defaultRowHeight="13.8"/>
  <cols>
    <col min="1" max="1" width="12.109375" style="129" customWidth="1"/>
    <col min="2" max="2" width="76.88671875" style="129" customWidth="1"/>
    <col min="3" max="3" width="25.109375" style="224" customWidth="1"/>
    <col min="4" max="4" width="19.109375" style="295" customWidth="1"/>
    <col min="5" max="5" width="25.109375" style="224" customWidth="1"/>
    <col min="6" max="6" width="19.33203125" style="224" customWidth="1"/>
    <col min="7" max="7" width="25.109375" style="224" customWidth="1"/>
    <col min="8" max="8" width="19.5546875" style="224" customWidth="1"/>
    <col min="9" max="9" width="20" style="296" customWidth="1"/>
    <col min="10" max="10" width="15.5546875" style="129" hidden="1" customWidth="1"/>
    <col min="11" max="11" width="16.44140625" style="129" hidden="1" customWidth="1"/>
    <col min="12" max="12" width="17.33203125" style="245" hidden="1" customWidth="1"/>
    <col min="13" max="13" width="27.44140625" style="131" hidden="1" customWidth="1"/>
    <col min="14" max="14" width="17.33203125" style="245" hidden="1" customWidth="1"/>
    <col min="15" max="15" width="18" style="129" hidden="1" customWidth="1"/>
    <col min="16" max="16" width="9.109375" style="129" hidden="1" customWidth="1"/>
    <col min="17" max="17" width="25.5546875" style="129" hidden="1" customWidth="1"/>
    <col min="18" max="18" width="8.88671875" style="129" hidden="1" customWidth="1"/>
    <col min="19" max="19" width="18.109375" style="129" hidden="1" customWidth="1"/>
    <col min="20" max="20" width="21.109375" style="129" hidden="1" customWidth="1"/>
    <col min="21" max="21" width="19.33203125" style="129" hidden="1" customWidth="1"/>
    <col min="22" max="22" width="20.44140625" style="129" hidden="1" customWidth="1"/>
    <col min="23" max="23" width="9.44140625" style="129" hidden="1" customWidth="1"/>
    <col min="24" max="24" width="24.33203125" style="129" hidden="1" customWidth="1"/>
    <col min="25" max="25" width="11.88671875" style="129" hidden="1" customWidth="1"/>
    <col min="26" max="26" width="28.33203125" style="129" hidden="1" customWidth="1"/>
    <col min="27" max="31" width="8.88671875" style="129" hidden="1" customWidth="1"/>
    <col min="32" max="32" width="12.109375" style="129" hidden="1" customWidth="1"/>
    <col min="33" max="33" width="18.44140625" style="129" hidden="1" customWidth="1"/>
    <col min="34" max="34" width="22.5546875" style="362" hidden="1" customWidth="1"/>
    <col min="35" max="35" width="16.6640625" style="362" hidden="1" customWidth="1"/>
    <col min="36" max="36" width="20.6640625" style="362" hidden="1" customWidth="1"/>
    <col min="37" max="37" width="22.44140625" style="129" hidden="1" customWidth="1"/>
    <col min="38" max="38" width="16" style="129" hidden="1" customWidth="1"/>
    <col min="39" max="39" width="13.33203125" style="129" customWidth="1"/>
    <col min="40" max="40" width="23.88671875" style="129" customWidth="1"/>
    <col min="41" max="41" width="17" style="129" customWidth="1"/>
    <col min="42" max="42" width="15.109375" style="129" customWidth="1"/>
    <col min="43" max="47" width="0" style="129" hidden="1" customWidth="1"/>
    <col min="48" max="50" width="32.6640625" style="129" customWidth="1"/>
    <col min="51" max="51" width="27.44140625" style="129" customWidth="1"/>
    <col min="52" max="52" width="23.88671875" style="129" customWidth="1"/>
    <col min="53" max="53" width="15.88671875" style="129" customWidth="1"/>
    <col min="54" max="54" width="10.88671875" style="129" customWidth="1"/>
    <col min="55" max="55" width="23.88671875" style="129" customWidth="1"/>
    <col min="56" max="287" width="9.109375" style="129"/>
    <col min="288" max="288" width="12.109375" style="129" customWidth="1"/>
    <col min="289" max="289" width="79.5546875" style="129" customWidth="1"/>
    <col min="290" max="290" width="22.5546875" style="129" customWidth="1"/>
    <col min="291" max="291" width="16.6640625" style="129" customWidth="1"/>
    <col min="292" max="292" width="13.88671875" style="129" customWidth="1"/>
    <col min="293" max="293" width="22.44140625" style="129" customWidth="1"/>
    <col min="294" max="294" width="16" style="129" customWidth="1"/>
    <col min="295" max="295" width="13.33203125" style="129" customWidth="1"/>
    <col min="296" max="296" width="23.88671875" style="129" customWidth="1"/>
    <col min="297" max="297" width="17" style="129" customWidth="1"/>
    <col min="298" max="298" width="15.109375" style="129" customWidth="1"/>
    <col min="299" max="303" width="0" style="129" hidden="1" customWidth="1"/>
    <col min="304" max="306" width="32.6640625" style="129" customWidth="1"/>
    <col min="307" max="307" width="27.44140625" style="129" customWidth="1"/>
    <col min="308" max="308" width="23.88671875" style="129" customWidth="1"/>
    <col min="309" max="309" width="15.88671875" style="129" customWidth="1"/>
    <col min="310" max="310" width="10.88671875" style="129" customWidth="1"/>
    <col min="311" max="311" width="23.88671875" style="129" customWidth="1"/>
    <col min="312" max="543" width="9.109375" style="129"/>
    <col min="544" max="544" width="12.109375" style="129" customWidth="1"/>
    <col min="545" max="545" width="79.5546875" style="129" customWidth="1"/>
    <col min="546" max="546" width="22.5546875" style="129" customWidth="1"/>
    <col min="547" max="547" width="16.6640625" style="129" customWidth="1"/>
    <col min="548" max="548" width="13.88671875" style="129" customWidth="1"/>
    <col min="549" max="549" width="22.44140625" style="129" customWidth="1"/>
    <col min="550" max="550" width="16" style="129" customWidth="1"/>
    <col min="551" max="551" width="13.33203125" style="129" customWidth="1"/>
    <col min="552" max="552" width="23.88671875" style="129" customWidth="1"/>
    <col min="553" max="553" width="17" style="129" customWidth="1"/>
    <col min="554" max="554" width="15.109375" style="129" customWidth="1"/>
    <col min="555" max="559" width="0" style="129" hidden="1" customWidth="1"/>
    <col min="560" max="562" width="32.6640625" style="129" customWidth="1"/>
    <col min="563" max="563" width="27.44140625" style="129" customWidth="1"/>
    <col min="564" max="564" width="23.88671875" style="129" customWidth="1"/>
    <col min="565" max="565" width="15.88671875" style="129" customWidth="1"/>
    <col min="566" max="566" width="10.88671875" style="129" customWidth="1"/>
    <col min="567" max="567" width="23.88671875" style="129" customWidth="1"/>
    <col min="568" max="799" width="9.109375" style="129"/>
    <col min="800" max="800" width="12.109375" style="129" customWidth="1"/>
    <col min="801" max="801" width="79.5546875" style="129" customWidth="1"/>
    <col min="802" max="802" width="22.5546875" style="129" customWidth="1"/>
    <col min="803" max="803" width="16.6640625" style="129" customWidth="1"/>
    <col min="804" max="804" width="13.88671875" style="129" customWidth="1"/>
    <col min="805" max="805" width="22.44140625" style="129" customWidth="1"/>
    <col min="806" max="806" width="16" style="129" customWidth="1"/>
    <col min="807" max="807" width="13.33203125" style="129" customWidth="1"/>
    <col min="808" max="808" width="23.88671875" style="129" customWidth="1"/>
    <col min="809" max="809" width="17" style="129" customWidth="1"/>
    <col min="810" max="810" width="15.109375" style="129" customWidth="1"/>
    <col min="811" max="815" width="0" style="129" hidden="1" customWidth="1"/>
    <col min="816" max="818" width="32.6640625" style="129" customWidth="1"/>
    <col min="819" max="819" width="27.44140625" style="129" customWidth="1"/>
    <col min="820" max="820" width="23.88671875" style="129" customWidth="1"/>
    <col min="821" max="821" width="15.88671875" style="129" customWidth="1"/>
    <col min="822" max="822" width="10.88671875" style="129" customWidth="1"/>
    <col min="823" max="823" width="23.88671875" style="129" customWidth="1"/>
    <col min="824" max="1055" width="9.109375" style="129"/>
    <col min="1056" max="1056" width="12.109375" style="129" customWidth="1"/>
    <col min="1057" max="1057" width="79.5546875" style="129" customWidth="1"/>
    <col min="1058" max="1058" width="22.5546875" style="129" customWidth="1"/>
    <col min="1059" max="1059" width="16.6640625" style="129" customWidth="1"/>
    <col min="1060" max="1060" width="13.88671875" style="129" customWidth="1"/>
    <col min="1061" max="1061" width="22.44140625" style="129" customWidth="1"/>
    <col min="1062" max="1062" width="16" style="129" customWidth="1"/>
    <col min="1063" max="1063" width="13.33203125" style="129" customWidth="1"/>
    <col min="1064" max="1064" width="23.88671875" style="129" customWidth="1"/>
    <col min="1065" max="1065" width="17" style="129" customWidth="1"/>
    <col min="1066" max="1066" width="15.109375" style="129" customWidth="1"/>
    <col min="1067" max="1071" width="0" style="129" hidden="1" customWidth="1"/>
    <col min="1072" max="1074" width="32.6640625" style="129" customWidth="1"/>
    <col min="1075" max="1075" width="27.44140625" style="129" customWidth="1"/>
    <col min="1076" max="1076" width="23.88671875" style="129" customWidth="1"/>
    <col min="1077" max="1077" width="15.88671875" style="129" customWidth="1"/>
    <col min="1078" max="1078" width="10.88671875" style="129" customWidth="1"/>
    <col min="1079" max="1079" width="23.88671875" style="129" customWidth="1"/>
    <col min="1080" max="1311" width="9.109375" style="129"/>
    <col min="1312" max="1312" width="12.109375" style="129" customWidth="1"/>
    <col min="1313" max="1313" width="79.5546875" style="129" customWidth="1"/>
    <col min="1314" max="1314" width="22.5546875" style="129" customWidth="1"/>
    <col min="1315" max="1315" width="16.6640625" style="129" customWidth="1"/>
    <col min="1316" max="1316" width="13.88671875" style="129" customWidth="1"/>
    <col min="1317" max="1317" width="22.44140625" style="129" customWidth="1"/>
    <col min="1318" max="1318" width="16" style="129" customWidth="1"/>
    <col min="1319" max="1319" width="13.33203125" style="129" customWidth="1"/>
    <col min="1320" max="1320" width="23.88671875" style="129" customWidth="1"/>
    <col min="1321" max="1321" width="17" style="129" customWidth="1"/>
    <col min="1322" max="1322" width="15.109375" style="129" customWidth="1"/>
    <col min="1323" max="1327" width="0" style="129" hidden="1" customWidth="1"/>
    <col min="1328" max="1330" width="32.6640625" style="129" customWidth="1"/>
    <col min="1331" max="1331" width="27.44140625" style="129" customWidth="1"/>
    <col min="1332" max="1332" width="23.88671875" style="129" customWidth="1"/>
    <col min="1333" max="1333" width="15.88671875" style="129" customWidth="1"/>
    <col min="1334" max="1334" width="10.88671875" style="129" customWidth="1"/>
    <col min="1335" max="1335" width="23.88671875" style="129" customWidth="1"/>
    <col min="1336" max="1567" width="9.109375" style="129"/>
    <col min="1568" max="1568" width="12.109375" style="129" customWidth="1"/>
    <col min="1569" max="1569" width="79.5546875" style="129" customWidth="1"/>
    <col min="1570" max="1570" width="22.5546875" style="129" customWidth="1"/>
    <col min="1571" max="1571" width="16.6640625" style="129" customWidth="1"/>
    <col min="1572" max="1572" width="13.88671875" style="129" customWidth="1"/>
    <col min="1573" max="1573" width="22.44140625" style="129" customWidth="1"/>
    <col min="1574" max="1574" width="16" style="129" customWidth="1"/>
    <col min="1575" max="1575" width="13.33203125" style="129" customWidth="1"/>
    <col min="1576" max="1576" width="23.88671875" style="129" customWidth="1"/>
    <col min="1577" max="1577" width="17" style="129" customWidth="1"/>
    <col min="1578" max="1578" width="15.109375" style="129" customWidth="1"/>
    <col min="1579" max="1583" width="0" style="129" hidden="1" customWidth="1"/>
    <col min="1584" max="1586" width="32.6640625" style="129" customWidth="1"/>
    <col min="1587" max="1587" width="27.44140625" style="129" customWidth="1"/>
    <col min="1588" max="1588" width="23.88671875" style="129" customWidth="1"/>
    <col min="1589" max="1589" width="15.88671875" style="129" customWidth="1"/>
    <col min="1590" max="1590" width="10.88671875" style="129" customWidth="1"/>
    <col min="1591" max="1591" width="23.88671875" style="129" customWidth="1"/>
    <col min="1592" max="1823" width="9.109375" style="129"/>
    <col min="1824" max="1824" width="12.109375" style="129" customWidth="1"/>
    <col min="1825" max="1825" width="79.5546875" style="129" customWidth="1"/>
    <col min="1826" max="1826" width="22.5546875" style="129" customWidth="1"/>
    <col min="1827" max="1827" width="16.6640625" style="129" customWidth="1"/>
    <col min="1828" max="1828" width="13.88671875" style="129" customWidth="1"/>
    <col min="1829" max="1829" width="22.44140625" style="129" customWidth="1"/>
    <col min="1830" max="1830" width="16" style="129" customWidth="1"/>
    <col min="1831" max="1831" width="13.33203125" style="129" customWidth="1"/>
    <col min="1832" max="1832" width="23.88671875" style="129" customWidth="1"/>
    <col min="1833" max="1833" width="17" style="129" customWidth="1"/>
    <col min="1834" max="1834" width="15.109375" style="129" customWidth="1"/>
    <col min="1835" max="1839" width="0" style="129" hidden="1" customWidth="1"/>
    <col min="1840" max="1842" width="32.6640625" style="129" customWidth="1"/>
    <col min="1843" max="1843" width="27.44140625" style="129" customWidth="1"/>
    <col min="1844" max="1844" width="23.88671875" style="129" customWidth="1"/>
    <col min="1845" max="1845" width="15.88671875" style="129" customWidth="1"/>
    <col min="1846" max="1846" width="10.88671875" style="129" customWidth="1"/>
    <col min="1847" max="1847" width="23.88671875" style="129" customWidth="1"/>
    <col min="1848" max="2079" width="9.109375" style="129"/>
    <col min="2080" max="2080" width="12.109375" style="129" customWidth="1"/>
    <col min="2081" max="2081" width="79.5546875" style="129" customWidth="1"/>
    <col min="2082" max="2082" width="22.5546875" style="129" customWidth="1"/>
    <col min="2083" max="2083" width="16.6640625" style="129" customWidth="1"/>
    <col min="2084" max="2084" width="13.88671875" style="129" customWidth="1"/>
    <col min="2085" max="2085" width="22.44140625" style="129" customWidth="1"/>
    <col min="2086" max="2086" width="16" style="129" customWidth="1"/>
    <col min="2087" max="2087" width="13.33203125" style="129" customWidth="1"/>
    <col min="2088" max="2088" width="23.88671875" style="129" customWidth="1"/>
    <col min="2089" max="2089" width="17" style="129" customWidth="1"/>
    <col min="2090" max="2090" width="15.109375" style="129" customWidth="1"/>
    <col min="2091" max="2095" width="0" style="129" hidden="1" customWidth="1"/>
    <col min="2096" max="2098" width="32.6640625" style="129" customWidth="1"/>
    <col min="2099" max="2099" width="27.44140625" style="129" customWidth="1"/>
    <col min="2100" max="2100" width="23.88671875" style="129" customWidth="1"/>
    <col min="2101" max="2101" width="15.88671875" style="129" customWidth="1"/>
    <col min="2102" max="2102" width="10.88671875" style="129" customWidth="1"/>
    <col min="2103" max="2103" width="23.88671875" style="129" customWidth="1"/>
    <col min="2104" max="2335" width="9.109375" style="129"/>
    <col min="2336" max="2336" width="12.109375" style="129" customWidth="1"/>
    <col min="2337" max="2337" width="79.5546875" style="129" customWidth="1"/>
    <col min="2338" max="2338" width="22.5546875" style="129" customWidth="1"/>
    <col min="2339" max="2339" width="16.6640625" style="129" customWidth="1"/>
    <col min="2340" max="2340" width="13.88671875" style="129" customWidth="1"/>
    <col min="2341" max="2341" width="22.44140625" style="129" customWidth="1"/>
    <col min="2342" max="2342" width="16" style="129" customWidth="1"/>
    <col min="2343" max="2343" width="13.33203125" style="129" customWidth="1"/>
    <col min="2344" max="2344" width="23.88671875" style="129" customWidth="1"/>
    <col min="2345" max="2345" width="17" style="129" customWidth="1"/>
    <col min="2346" max="2346" width="15.109375" style="129" customWidth="1"/>
    <col min="2347" max="2351" width="0" style="129" hidden="1" customWidth="1"/>
    <col min="2352" max="2354" width="32.6640625" style="129" customWidth="1"/>
    <col min="2355" max="2355" width="27.44140625" style="129" customWidth="1"/>
    <col min="2356" max="2356" width="23.88671875" style="129" customWidth="1"/>
    <col min="2357" max="2357" width="15.88671875" style="129" customWidth="1"/>
    <col min="2358" max="2358" width="10.88671875" style="129" customWidth="1"/>
    <col min="2359" max="2359" width="23.88671875" style="129" customWidth="1"/>
    <col min="2360" max="2591" width="9.109375" style="129"/>
    <col min="2592" max="2592" width="12.109375" style="129" customWidth="1"/>
    <col min="2593" max="2593" width="79.5546875" style="129" customWidth="1"/>
    <col min="2594" max="2594" width="22.5546875" style="129" customWidth="1"/>
    <col min="2595" max="2595" width="16.6640625" style="129" customWidth="1"/>
    <col min="2596" max="2596" width="13.88671875" style="129" customWidth="1"/>
    <col min="2597" max="2597" width="22.44140625" style="129" customWidth="1"/>
    <col min="2598" max="2598" width="16" style="129" customWidth="1"/>
    <col min="2599" max="2599" width="13.33203125" style="129" customWidth="1"/>
    <col min="2600" max="2600" width="23.88671875" style="129" customWidth="1"/>
    <col min="2601" max="2601" width="17" style="129" customWidth="1"/>
    <col min="2602" max="2602" width="15.109375" style="129" customWidth="1"/>
    <col min="2603" max="2607" width="0" style="129" hidden="1" customWidth="1"/>
    <col min="2608" max="2610" width="32.6640625" style="129" customWidth="1"/>
    <col min="2611" max="2611" width="27.44140625" style="129" customWidth="1"/>
    <col min="2612" max="2612" width="23.88671875" style="129" customWidth="1"/>
    <col min="2613" max="2613" width="15.88671875" style="129" customWidth="1"/>
    <col min="2614" max="2614" width="10.88671875" style="129" customWidth="1"/>
    <col min="2615" max="2615" width="23.88671875" style="129" customWidth="1"/>
    <col min="2616" max="2847" width="9.109375" style="129"/>
    <col min="2848" max="2848" width="12.109375" style="129" customWidth="1"/>
    <col min="2849" max="2849" width="79.5546875" style="129" customWidth="1"/>
    <col min="2850" max="2850" width="22.5546875" style="129" customWidth="1"/>
    <col min="2851" max="2851" width="16.6640625" style="129" customWidth="1"/>
    <col min="2852" max="2852" width="13.88671875" style="129" customWidth="1"/>
    <col min="2853" max="2853" width="22.44140625" style="129" customWidth="1"/>
    <col min="2854" max="2854" width="16" style="129" customWidth="1"/>
    <col min="2855" max="2855" width="13.33203125" style="129" customWidth="1"/>
    <col min="2856" max="2856" width="23.88671875" style="129" customWidth="1"/>
    <col min="2857" max="2857" width="17" style="129" customWidth="1"/>
    <col min="2858" max="2858" width="15.109375" style="129" customWidth="1"/>
    <col min="2859" max="2863" width="0" style="129" hidden="1" customWidth="1"/>
    <col min="2864" max="2866" width="32.6640625" style="129" customWidth="1"/>
    <col min="2867" max="2867" width="27.44140625" style="129" customWidth="1"/>
    <col min="2868" max="2868" width="23.88671875" style="129" customWidth="1"/>
    <col min="2869" max="2869" width="15.88671875" style="129" customWidth="1"/>
    <col min="2870" max="2870" width="10.88671875" style="129" customWidth="1"/>
    <col min="2871" max="2871" width="23.88671875" style="129" customWidth="1"/>
    <col min="2872" max="3103" width="9.109375" style="129"/>
    <col min="3104" max="3104" width="12.109375" style="129" customWidth="1"/>
    <col min="3105" max="3105" width="79.5546875" style="129" customWidth="1"/>
    <col min="3106" max="3106" width="22.5546875" style="129" customWidth="1"/>
    <col min="3107" max="3107" width="16.6640625" style="129" customWidth="1"/>
    <col min="3108" max="3108" width="13.88671875" style="129" customWidth="1"/>
    <col min="3109" max="3109" width="22.44140625" style="129" customWidth="1"/>
    <col min="3110" max="3110" width="16" style="129" customWidth="1"/>
    <col min="3111" max="3111" width="13.33203125" style="129" customWidth="1"/>
    <col min="3112" max="3112" width="23.88671875" style="129" customWidth="1"/>
    <col min="3113" max="3113" width="17" style="129" customWidth="1"/>
    <col min="3114" max="3114" width="15.109375" style="129" customWidth="1"/>
    <col min="3115" max="3119" width="0" style="129" hidden="1" customWidth="1"/>
    <col min="3120" max="3122" width="32.6640625" style="129" customWidth="1"/>
    <col min="3123" max="3123" width="27.44140625" style="129" customWidth="1"/>
    <col min="3124" max="3124" width="23.88671875" style="129" customWidth="1"/>
    <col min="3125" max="3125" width="15.88671875" style="129" customWidth="1"/>
    <col min="3126" max="3126" width="10.88671875" style="129" customWidth="1"/>
    <col min="3127" max="3127" width="23.88671875" style="129" customWidth="1"/>
    <col min="3128" max="3359" width="9.109375" style="129"/>
    <col min="3360" max="3360" width="12.109375" style="129" customWidth="1"/>
    <col min="3361" max="3361" width="79.5546875" style="129" customWidth="1"/>
    <col min="3362" max="3362" width="22.5546875" style="129" customWidth="1"/>
    <col min="3363" max="3363" width="16.6640625" style="129" customWidth="1"/>
    <col min="3364" max="3364" width="13.88671875" style="129" customWidth="1"/>
    <col min="3365" max="3365" width="22.44140625" style="129" customWidth="1"/>
    <col min="3366" max="3366" width="16" style="129" customWidth="1"/>
    <col min="3367" max="3367" width="13.33203125" style="129" customWidth="1"/>
    <col min="3368" max="3368" width="23.88671875" style="129" customWidth="1"/>
    <col min="3369" max="3369" width="17" style="129" customWidth="1"/>
    <col min="3370" max="3370" width="15.109375" style="129" customWidth="1"/>
    <col min="3371" max="3375" width="0" style="129" hidden="1" customWidth="1"/>
    <col min="3376" max="3378" width="32.6640625" style="129" customWidth="1"/>
    <col min="3379" max="3379" width="27.44140625" style="129" customWidth="1"/>
    <col min="3380" max="3380" width="23.88671875" style="129" customWidth="1"/>
    <col min="3381" max="3381" width="15.88671875" style="129" customWidth="1"/>
    <col min="3382" max="3382" width="10.88671875" style="129" customWidth="1"/>
    <col min="3383" max="3383" width="23.88671875" style="129" customWidth="1"/>
    <col min="3384" max="3615" width="9.109375" style="129"/>
    <col min="3616" max="3616" width="12.109375" style="129" customWidth="1"/>
    <col min="3617" max="3617" width="79.5546875" style="129" customWidth="1"/>
    <col min="3618" max="3618" width="22.5546875" style="129" customWidth="1"/>
    <col min="3619" max="3619" width="16.6640625" style="129" customWidth="1"/>
    <col min="3620" max="3620" width="13.88671875" style="129" customWidth="1"/>
    <col min="3621" max="3621" width="22.44140625" style="129" customWidth="1"/>
    <col min="3622" max="3622" width="16" style="129" customWidth="1"/>
    <col min="3623" max="3623" width="13.33203125" style="129" customWidth="1"/>
    <col min="3624" max="3624" width="23.88671875" style="129" customWidth="1"/>
    <col min="3625" max="3625" width="17" style="129" customWidth="1"/>
    <col min="3626" max="3626" width="15.109375" style="129" customWidth="1"/>
    <col min="3627" max="3631" width="0" style="129" hidden="1" customWidth="1"/>
    <col min="3632" max="3634" width="32.6640625" style="129" customWidth="1"/>
    <col min="3635" max="3635" width="27.44140625" style="129" customWidth="1"/>
    <col min="3636" max="3636" width="23.88671875" style="129" customWidth="1"/>
    <col min="3637" max="3637" width="15.88671875" style="129" customWidth="1"/>
    <col min="3638" max="3638" width="10.88671875" style="129" customWidth="1"/>
    <col min="3639" max="3639" width="23.88671875" style="129" customWidth="1"/>
    <col min="3640" max="3871" width="9.109375" style="129"/>
    <col min="3872" max="3872" width="12.109375" style="129" customWidth="1"/>
    <col min="3873" max="3873" width="79.5546875" style="129" customWidth="1"/>
    <col min="3874" max="3874" width="22.5546875" style="129" customWidth="1"/>
    <col min="3875" max="3875" width="16.6640625" style="129" customWidth="1"/>
    <col min="3876" max="3876" width="13.88671875" style="129" customWidth="1"/>
    <col min="3877" max="3877" width="22.44140625" style="129" customWidth="1"/>
    <col min="3878" max="3878" width="16" style="129" customWidth="1"/>
    <col min="3879" max="3879" width="13.33203125" style="129" customWidth="1"/>
    <col min="3880" max="3880" width="23.88671875" style="129" customWidth="1"/>
    <col min="3881" max="3881" width="17" style="129" customWidth="1"/>
    <col min="3882" max="3882" width="15.109375" style="129" customWidth="1"/>
    <col min="3883" max="3887" width="0" style="129" hidden="1" customWidth="1"/>
    <col min="3888" max="3890" width="32.6640625" style="129" customWidth="1"/>
    <col min="3891" max="3891" width="27.44140625" style="129" customWidth="1"/>
    <col min="3892" max="3892" width="23.88671875" style="129" customWidth="1"/>
    <col min="3893" max="3893" width="15.88671875" style="129" customWidth="1"/>
    <col min="3894" max="3894" width="10.88671875" style="129" customWidth="1"/>
    <col min="3895" max="3895" width="23.88671875" style="129" customWidth="1"/>
    <col min="3896" max="4127" width="9.109375" style="129"/>
    <col min="4128" max="4128" width="12.109375" style="129" customWidth="1"/>
    <col min="4129" max="4129" width="79.5546875" style="129" customWidth="1"/>
    <col min="4130" max="4130" width="22.5546875" style="129" customWidth="1"/>
    <col min="4131" max="4131" width="16.6640625" style="129" customWidth="1"/>
    <col min="4132" max="4132" width="13.88671875" style="129" customWidth="1"/>
    <col min="4133" max="4133" width="22.44140625" style="129" customWidth="1"/>
    <col min="4134" max="4134" width="16" style="129" customWidth="1"/>
    <col min="4135" max="4135" width="13.33203125" style="129" customWidth="1"/>
    <col min="4136" max="4136" width="23.88671875" style="129" customWidth="1"/>
    <col min="4137" max="4137" width="17" style="129" customWidth="1"/>
    <col min="4138" max="4138" width="15.109375" style="129" customWidth="1"/>
    <col min="4139" max="4143" width="0" style="129" hidden="1" customWidth="1"/>
    <col min="4144" max="4146" width="32.6640625" style="129" customWidth="1"/>
    <col min="4147" max="4147" width="27.44140625" style="129" customWidth="1"/>
    <col min="4148" max="4148" width="23.88671875" style="129" customWidth="1"/>
    <col min="4149" max="4149" width="15.88671875" style="129" customWidth="1"/>
    <col min="4150" max="4150" width="10.88671875" style="129" customWidth="1"/>
    <col min="4151" max="4151" width="23.88671875" style="129" customWidth="1"/>
    <col min="4152" max="4383" width="9.109375" style="129"/>
    <col min="4384" max="4384" width="12.109375" style="129" customWidth="1"/>
    <col min="4385" max="4385" width="79.5546875" style="129" customWidth="1"/>
    <col min="4386" max="4386" width="22.5546875" style="129" customWidth="1"/>
    <col min="4387" max="4387" width="16.6640625" style="129" customWidth="1"/>
    <col min="4388" max="4388" width="13.88671875" style="129" customWidth="1"/>
    <col min="4389" max="4389" width="22.44140625" style="129" customWidth="1"/>
    <col min="4390" max="4390" width="16" style="129" customWidth="1"/>
    <col min="4391" max="4391" width="13.33203125" style="129" customWidth="1"/>
    <col min="4392" max="4392" width="23.88671875" style="129" customWidth="1"/>
    <col min="4393" max="4393" width="17" style="129" customWidth="1"/>
    <col min="4394" max="4394" width="15.109375" style="129" customWidth="1"/>
    <col min="4395" max="4399" width="0" style="129" hidden="1" customWidth="1"/>
    <col min="4400" max="4402" width="32.6640625" style="129" customWidth="1"/>
    <col min="4403" max="4403" width="27.44140625" style="129" customWidth="1"/>
    <col min="4404" max="4404" width="23.88671875" style="129" customWidth="1"/>
    <col min="4405" max="4405" width="15.88671875" style="129" customWidth="1"/>
    <col min="4406" max="4406" width="10.88671875" style="129" customWidth="1"/>
    <col min="4407" max="4407" width="23.88671875" style="129" customWidth="1"/>
    <col min="4408" max="4639" width="9.109375" style="129"/>
    <col min="4640" max="4640" width="12.109375" style="129" customWidth="1"/>
    <col min="4641" max="4641" width="79.5546875" style="129" customWidth="1"/>
    <col min="4642" max="4642" width="22.5546875" style="129" customWidth="1"/>
    <col min="4643" max="4643" width="16.6640625" style="129" customWidth="1"/>
    <col min="4644" max="4644" width="13.88671875" style="129" customWidth="1"/>
    <col min="4645" max="4645" width="22.44140625" style="129" customWidth="1"/>
    <col min="4646" max="4646" width="16" style="129" customWidth="1"/>
    <col min="4647" max="4647" width="13.33203125" style="129" customWidth="1"/>
    <col min="4648" max="4648" width="23.88671875" style="129" customWidth="1"/>
    <col min="4649" max="4649" width="17" style="129" customWidth="1"/>
    <col min="4650" max="4650" width="15.109375" style="129" customWidth="1"/>
    <col min="4651" max="4655" width="0" style="129" hidden="1" customWidth="1"/>
    <col min="4656" max="4658" width="32.6640625" style="129" customWidth="1"/>
    <col min="4659" max="4659" width="27.44140625" style="129" customWidth="1"/>
    <col min="4660" max="4660" width="23.88671875" style="129" customWidth="1"/>
    <col min="4661" max="4661" width="15.88671875" style="129" customWidth="1"/>
    <col min="4662" max="4662" width="10.88671875" style="129" customWidth="1"/>
    <col min="4663" max="4663" width="23.88671875" style="129" customWidth="1"/>
    <col min="4664" max="4895" width="9.109375" style="129"/>
    <col min="4896" max="4896" width="12.109375" style="129" customWidth="1"/>
    <col min="4897" max="4897" width="79.5546875" style="129" customWidth="1"/>
    <col min="4898" max="4898" width="22.5546875" style="129" customWidth="1"/>
    <col min="4899" max="4899" width="16.6640625" style="129" customWidth="1"/>
    <col min="4900" max="4900" width="13.88671875" style="129" customWidth="1"/>
    <col min="4901" max="4901" width="22.44140625" style="129" customWidth="1"/>
    <col min="4902" max="4902" width="16" style="129" customWidth="1"/>
    <col min="4903" max="4903" width="13.33203125" style="129" customWidth="1"/>
    <col min="4904" max="4904" width="23.88671875" style="129" customWidth="1"/>
    <col min="4905" max="4905" width="17" style="129" customWidth="1"/>
    <col min="4906" max="4906" width="15.109375" style="129" customWidth="1"/>
    <col min="4907" max="4911" width="0" style="129" hidden="1" customWidth="1"/>
    <col min="4912" max="4914" width="32.6640625" style="129" customWidth="1"/>
    <col min="4915" max="4915" width="27.44140625" style="129" customWidth="1"/>
    <col min="4916" max="4916" width="23.88671875" style="129" customWidth="1"/>
    <col min="4917" max="4917" width="15.88671875" style="129" customWidth="1"/>
    <col min="4918" max="4918" width="10.88671875" style="129" customWidth="1"/>
    <col min="4919" max="4919" width="23.88671875" style="129" customWidth="1"/>
    <col min="4920" max="5151" width="9.109375" style="129"/>
    <col min="5152" max="5152" width="12.109375" style="129" customWidth="1"/>
    <col min="5153" max="5153" width="79.5546875" style="129" customWidth="1"/>
    <col min="5154" max="5154" width="22.5546875" style="129" customWidth="1"/>
    <col min="5155" max="5155" width="16.6640625" style="129" customWidth="1"/>
    <col min="5156" max="5156" width="13.88671875" style="129" customWidth="1"/>
    <col min="5157" max="5157" width="22.44140625" style="129" customWidth="1"/>
    <col min="5158" max="5158" width="16" style="129" customWidth="1"/>
    <col min="5159" max="5159" width="13.33203125" style="129" customWidth="1"/>
    <col min="5160" max="5160" width="23.88671875" style="129" customWidth="1"/>
    <col min="5161" max="5161" width="17" style="129" customWidth="1"/>
    <col min="5162" max="5162" width="15.109375" style="129" customWidth="1"/>
    <col min="5163" max="5167" width="0" style="129" hidden="1" customWidth="1"/>
    <col min="5168" max="5170" width="32.6640625" style="129" customWidth="1"/>
    <col min="5171" max="5171" width="27.44140625" style="129" customWidth="1"/>
    <col min="5172" max="5172" width="23.88671875" style="129" customWidth="1"/>
    <col min="5173" max="5173" width="15.88671875" style="129" customWidth="1"/>
    <col min="5174" max="5174" width="10.88671875" style="129" customWidth="1"/>
    <col min="5175" max="5175" width="23.88671875" style="129" customWidth="1"/>
    <col min="5176" max="5407" width="9.109375" style="129"/>
    <col min="5408" max="5408" width="12.109375" style="129" customWidth="1"/>
    <col min="5409" max="5409" width="79.5546875" style="129" customWidth="1"/>
    <col min="5410" max="5410" width="22.5546875" style="129" customWidth="1"/>
    <col min="5411" max="5411" width="16.6640625" style="129" customWidth="1"/>
    <col min="5412" max="5412" width="13.88671875" style="129" customWidth="1"/>
    <col min="5413" max="5413" width="22.44140625" style="129" customWidth="1"/>
    <col min="5414" max="5414" width="16" style="129" customWidth="1"/>
    <col min="5415" max="5415" width="13.33203125" style="129" customWidth="1"/>
    <col min="5416" max="5416" width="23.88671875" style="129" customWidth="1"/>
    <col min="5417" max="5417" width="17" style="129" customWidth="1"/>
    <col min="5418" max="5418" width="15.109375" style="129" customWidth="1"/>
    <col min="5419" max="5423" width="0" style="129" hidden="1" customWidth="1"/>
    <col min="5424" max="5426" width="32.6640625" style="129" customWidth="1"/>
    <col min="5427" max="5427" width="27.44140625" style="129" customWidth="1"/>
    <col min="5428" max="5428" width="23.88671875" style="129" customWidth="1"/>
    <col min="5429" max="5429" width="15.88671875" style="129" customWidth="1"/>
    <col min="5430" max="5430" width="10.88671875" style="129" customWidth="1"/>
    <col min="5431" max="5431" width="23.88671875" style="129" customWidth="1"/>
    <col min="5432" max="5663" width="9.109375" style="129"/>
    <col min="5664" max="5664" width="12.109375" style="129" customWidth="1"/>
    <col min="5665" max="5665" width="79.5546875" style="129" customWidth="1"/>
    <col min="5666" max="5666" width="22.5546875" style="129" customWidth="1"/>
    <col min="5667" max="5667" width="16.6640625" style="129" customWidth="1"/>
    <col min="5668" max="5668" width="13.88671875" style="129" customWidth="1"/>
    <col min="5669" max="5669" width="22.44140625" style="129" customWidth="1"/>
    <col min="5670" max="5670" width="16" style="129" customWidth="1"/>
    <col min="5671" max="5671" width="13.33203125" style="129" customWidth="1"/>
    <col min="5672" max="5672" width="23.88671875" style="129" customWidth="1"/>
    <col min="5673" max="5673" width="17" style="129" customWidth="1"/>
    <col min="5674" max="5674" width="15.109375" style="129" customWidth="1"/>
    <col min="5675" max="5679" width="0" style="129" hidden="1" customWidth="1"/>
    <col min="5680" max="5682" width="32.6640625" style="129" customWidth="1"/>
    <col min="5683" max="5683" width="27.44140625" style="129" customWidth="1"/>
    <col min="5684" max="5684" width="23.88671875" style="129" customWidth="1"/>
    <col min="5685" max="5685" width="15.88671875" style="129" customWidth="1"/>
    <col min="5686" max="5686" width="10.88671875" style="129" customWidth="1"/>
    <col min="5687" max="5687" width="23.88671875" style="129" customWidth="1"/>
    <col min="5688" max="5919" width="9.109375" style="129"/>
    <col min="5920" max="5920" width="12.109375" style="129" customWidth="1"/>
    <col min="5921" max="5921" width="79.5546875" style="129" customWidth="1"/>
    <col min="5922" max="5922" width="22.5546875" style="129" customWidth="1"/>
    <col min="5923" max="5923" width="16.6640625" style="129" customWidth="1"/>
    <col min="5924" max="5924" width="13.88671875" style="129" customWidth="1"/>
    <col min="5925" max="5925" width="22.44140625" style="129" customWidth="1"/>
    <col min="5926" max="5926" width="16" style="129" customWidth="1"/>
    <col min="5927" max="5927" width="13.33203125" style="129" customWidth="1"/>
    <col min="5928" max="5928" width="23.88671875" style="129" customWidth="1"/>
    <col min="5929" max="5929" width="17" style="129" customWidth="1"/>
    <col min="5930" max="5930" width="15.109375" style="129" customWidth="1"/>
    <col min="5931" max="5935" width="0" style="129" hidden="1" customWidth="1"/>
    <col min="5936" max="5938" width="32.6640625" style="129" customWidth="1"/>
    <col min="5939" max="5939" width="27.44140625" style="129" customWidth="1"/>
    <col min="5940" max="5940" width="23.88671875" style="129" customWidth="1"/>
    <col min="5941" max="5941" width="15.88671875" style="129" customWidth="1"/>
    <col min="5942" max="5942" width="10.88671875" style="129" customWidth="1"/>
    <col min="5943" max="5943" width="23.88671875" style="129" customWidth="1"/>
    <col min="5944" max="6175" width="9.109375" style="129"/>
    <col min="6176" max="6176" width="12.109375" style="129" customWidth="1"/>
    <col min="6177" max="6177" width="79.5546875" style="129" customWidth="1"/>
    <col min="6178" max="6178" width="22.5546875" style="129" customWidth="1"/>
    <col min="6179" max="6179" width="16.6640625" style="129" customWidth="1"/>
    <col min="6180" max="6180" width="13.88671875" style="129" customWidth="1"/>
    <col min="6181" max="6181" width="22.44140625" style="129" customWidth="1"/>
    <col min="6182" max="6182" width="16" style="129" customWidth="1"/>
    <col min="6183" max="6183" width="13.33203125" style="129" customWidth="1"/>
    <col min="6184" max="6184" width="23.88671875" style="129" customWidth="1"/>
    <col min="6185" max="6185" width="17" style="129" customWidth="1"/>
    <col min="6186" max="6186" width="15.109375" style="129" customWidth="1"/>
    <col min="6187" max="6191" width="0" style="129" hidden="1" customWidth="1"/>
    <col min="6192" max="6194" width="32.6640625" style="129" customWidth="1"/>
    <col min="6195" max="6195" width="27.44140625" style="129" customWidth="1"/>
    <col min="6196" max="6196" width="23.88671875" style="129" customWidth="1"/>
    <col min="6197" max="6197" width="15.88671875" style="129" customWidth="1"/>
    <col min="6198" max="6198" width="10.88671875" style="129" customWidth="1"/>
    <col min="6199" max="6199" width="23.88671875" style="129" customWidth="1"/>
    <col min="6200" max="6431" width="9.109375" style="129"/>
    <col min="6432" max="6432" width="12.109375" style="129" customWidth="1"/>
    <col min="6433" max="6433" width="79.5546875" style="129" customWidth="1"/>
    <col min="6434" max="6434" width="22.5546875" style="129" customWidth="1"/>
    <col min="6435" max="6435" width="16.6640625" style="129" customWidth="1"/>
    <col min="6436" max="6436" width="13.88671875" style="129" customWidth="1"/>
    <col min="6437" max="6437" width="22.44140625" style="129" customWidth="1"/>
    <col min="6438" max="6438" width="16" style="129" customWidth="1"/>
    <col min="6439" max="6439" width="13.33203125" style="129" customWidth="1"/>
    <col min="6440" max="6440" width="23.88671875" style="129" customWidth="1"/>
    <col min="6441" max="6441" width="17" style="129" customWidth="1"/>
    <col min="6442" max="6442" width="15.109375" style="129" customWidth="1"/>
    <col min="6443" max="6447" width="0" style="129" hidden="1" customWidth="1"/>
    <col min="6448" max="6450" width="32.6640625" style="129" customWidth="1"/>
    <col min="6451" max="6451" width="27.44140625" style="129" customWidth="1"/>
    <col min="6452" max="6452" width="23.88671875" style="129" customWidth="1"/>
    <col min="6453" max="6453" width="15.88671875" style="129" customWidth="1"/>
    <col min="6454" max="6454" width="10.88671875" style="129" customWidth="1"/>
    <col min="6455" max="6455" width="23.88671875" style="129" customWidth="1"/>
    <col min="6456" max="6687" width="9.109375" style="129"/>
    <col min="6688" max="6688" width="12.109375" style="129" customWidth="1"/>
    <col min="6689" max="6689" width="79.5546875" style="129" customWidth="1"/>
    <col min="6690" max="6690" width="22.5546875" style="129" customWidth="1"/>
    <col min="6691" max="6691" width="16.6640625" style="129" customWidth="1"/>
    <col min="6692" max="6692" width="13.88671875" style="129" customWidth="1"/>
    <col min="6693" max="6693" width="22.44140625" style="129" customWidth="1"/>
    <col min="6694" max="6694" width="16" style="129" customWidth="1"/>
    <col min="6695" max="6695" width="13.33203125" style="129" customWidth="1"/>
    <col min="6696" max="6696" width="23.88671875" style="129" customWidth="1"/>
    <col min="6697" max="6697" width="17" style="129" customWidth="1"/>
    <col min="6698" max="6698" width="15.109375" style="129" customWidth="1"/>
    <col min="6699" max="6703" width="0" style="129" hidden="1" customWidth="1"/>
    <col min="6704" max="6706" width="32.6640625" style="129" customWidth="1"/>
    <col min="6707" max="6707" width="27.44140625" style="129" customWidth="1"/>
    <col min="6708" max="6708" width="23.88671875" style="129" customWidth="1"/>
    <col min="6709" max="6709" width="15.88671875" style="129" customWidth="1"/>
    <col min="6710" max="6710" width="10.88671875" style="129" customWidth="1"/>
    <col min="6711" max="6711" width="23.88671875" style="129" customWidth="1"/>
    <col min="6712" max="6943" width="9.109375" style="129"/>
    <col min="6944" max="6944" width="12.109375" style="129" customWidth="1"/>
    <col min="6945" max="6945" width="79.5546875" style="129" customWidth="1"/>
    <col min="6946" max="6946" width="22.5546875" style="129" customWidth="1"/>
    <col min="6947" max="6947" width="16.6640625" style="129" customWidth="1"/>
    <col min="6948" max="6948" width="13.88671875" style="129" customWidth="1"/>
    <col min="6949" max="6949" width="22.44140625" style="129" customWidth="1"/>
    <col min="6950" max="6950" width="16" style="129" customWidth="1"/>
    <col min="6951" max="6951" width="13.33203125" style="129" customWidth="1"/>
    <col min="6952" max="6952" width="23.88671875" style="129" customWidth="1"/>
    <col min="6953" max="6953" width="17" style="129" customWidth="1"/>
    <col min="6954" max="6954" width="15.109375" style="129" customWidth="1"/>
    <col min="6955" max="6959" width="0" style="129" hidden="1" customWidth="1"/>
    <col min="6960" max="6962" width="32.6640625" style="129" customWidth="1"/>
    <col min="6963" max="6963" width="27.44140625" style="129" customWidth="1"/>
    <col min="6964" max="6964" width="23.88671875" style="129" customWidth="1"/>
    <col min="6965" max="6965" width="15.88671875" style="129" customWidth="1"/>
    <col min="6966" max="6966" width="10.88671875" style="129" customWidth="1"/>
    <col min="6967" max="6967" width="23.88671875" style="129" customWidth="1"/>
    <col min="6968" max="7199" width="9.109375" style="129"/>
    <col min="7200" max="7200" width="12.109375" style="129" customWidth="1"/>
    <col min="7201" max="7201" width="79.5546875" style="129" customWidth="1"/>
    <col min="7202" max="7202" width="22.5546875" style="129" customWidth="1"/>
    <col min="7203" max="7203" width="16.6640625" style="129" customWidth="1"/>
    <col min="7204" max="7204" width="13.88671875" style="129" customWidth="1"/>
    <col min="7205" max="7205" width="22.44140625" style="129" customWidth="1"/>
    <col min="7206" max="7206" width="16" style="129" customWidth="1"/>
    <col min="7207" max="7207" width="13.33203125" style="129" customWidth="1"/>
    <col min="7208" max="7208" width="23.88671875" style="129" customWidth="1"/>
    <col min="7209" max="7209" width="17" style="129" customWidth="1"/>
    <col min="7210" max="7210" width="15.109375" style="129" customWidth="1"/>
    <col min="7211" max="7215" width="0" style="129" hidden="1" customWidth="1"/>
    <col min="7216" max="7218" width="32.6640625" style="129" customWidth="1"/>
    <col min="7219" max="7219" width="27.44140625" style="129" customWidth="1"/>
    <col min="7220" max="7220" width="23.88671875" style="129" customWidth="1"/>
    <col min="7221" max="7221" width="15.88671875" style="129" customWidth="1"/>
    <col min="7222" max="7222" width="10.88671875" style="129" customWidth="1"/>
    <col min="7223" max="7223" width="23.88671875" style="129" customWidth="1"/>
    <col min="7224" max="7455" width="9.109375" style="129"/>
    <col min="7456" max="7456" width="12.109375" style="129" customWidth="1"/>
    <col min="7457" max="7457" width="79.5546875" style="129" customWidth="1"/>
    <col min="7458" max="7458" width="22.5546875" style="129" customWidth="1"/>
    <col min="7459" max="7459" width="16.6640625" style="129" customWidth="1"/>
    <col min="7460" max="7460" width="13.88671875" style="129" customWidth="1"/>
    <col min="7461" max="7461" width="22.44140625" style="129" customWidth="1"/>
    <col min="7462" max="7462" width="16" style="129" customWidth="1"/>
    <col min="7463" max="7463" width="13.33203125" style="129" customWidth="1"/>
    <col min="7464" max="7464" width="23.88671875" style="129" customWidth="1"/>
    <col min="7465" max="7465" width="17" style="129" customWidth="1"/>
    <col min="7466" max="7466" width="15.109375" style="129" customWidth="1"/>
    <col min="7467" max="7471" width="0" style="129" hidden="1" customWidth="1"/>
    <col min="7472" max="7474" width="32.6640625" style="129" customWidth="1"/>
    <col min="7475" max="7475" width="27.44140625" style="129" customWidth="1"/>
    <col min="7476" max="7476" width="23.88671875" style="129" customWidth="1"/>
    <col min="7477" max="7477" width="15.88671875" style="129" customWidth="1"/>
    <col min="7478" max="7478" width="10.88671875" style="129" customWidth="1"/>
    <col min="7479" max="7479" width="23.88671875" style="129" customWidth="1"/>
    <col min="7480" max="7711" width="9.109375" style="129"/>
    <col min="7712" max="7712" width="12.109375" style="129" customWidth="1"/>
    <col min="7713" max="7713" width="79.5546875" style="129" customWidth="1"/>
    <col min="7714" max="7714" width="22.5546875" style="129" customWidth="1"/>
    <col min="7715" max="7715" width="16.6640625" style="129" customWidth="1"/>
    <col min="7716" max="7716" width="13.88671875" style="129" customWidth="1"/>
    <col min="7717" max="7717" width="22.44140625" style="129" customWidth="1"/>
    <col min="7718" max="7718" width="16" style="129" customWidth="1"/>
    <col min="7719" max="7719" width="13.33203125" style="129" customWidth="1"/>
    <col min="7720" max="7720" width="23.88671875" style="129" customWidth="1"/>
    <col min="7721" max="7721" width="17" style="129" customWidth="1"/>
    <col min="7722" max="7722" width="15.109375" style="129" customWidth="1"/>
    <col min="7723" max="7727" width="0" style="129" hidden="1" customWidth="1"/>
    <col min="7728" max="7730" width="32.6640625" style="129" customWidth="1"/>
    <col min="7731" max="7731" width="27.44140625" style="129" customWidth="1"/>
    <col min="7732" max="7732" width="23.88671875" style="129" customWidth="1"/>
    <col min="7733" max="7733" width="15.88671875" style="129" customWidth="1"/>
    <col min="7734" max="7734" width="10.88671875" style="129" customWidth="1"/>
    <col min="7735" max="7735" width="23.88671875" style="129" customWidth="1"/>
    <col min="7736" max="7967" width="9.109375" style="129"/>
    <col min="7968" max="7968" width="12.109375" style="129" customWidth="1"/>
    <col min="7969" max="7969" width="79.5546875" style="129" customWidth="1"/>
    <col min="7970" max="7970" width="22.5546875" style="129" customWidth="1"/>
    <col min="7971" max="7971" width="16.6640625" style="129" customWidth="1"/>
    <col min="7972" max="7972" width="13.88671875" style="129" customWidth="1"/>
    <col min="7973" max="7973" width="22.44140625" style="129" customWidth="1"/>
    <col min="7974" max="7974" width="16" style="129" customWidth="1"/>
    <col min="7975" max="7975" width="13.33203125" style="129" customWidth="1"/>
    <col min="7976" max="7976" width="23.88671875" style="129" customWidth="1"/>
    <col min="7977" max="7977" width="17" style="129" customWidth="1"/>
    <col min="7978" max="7978" width="15.109375" style="129" customWidth="1"/>
    <col min="7979" max="7983" width="0" style="129" hidden="1" customWidth="1"/>
    <col min="7984" max="7986" width="32.6640625" style="129" customWidth="1"/>
    <col min="7987" max="7987" width="27.44140625" style="129" customWidth="1"/>
    <col min="7988" max="7988" width="23.88671875" style="129" customWidth="1"/>
    <col min="7989" max="7989" width="15.88671875" style="129" customWidth="1"/>
    <col min="7990" max="7990" width="10.88671875" style="129" customWidth="1"/>
    <col min="7991" max="7991" width="23.88671875" style="129" customWidth="1"/>
    <col min="7992" max="8223" width="9.109375" style="129"/>
    <col min="8224" max="8224" width="12.109375" style="129" customWidth="1"/>
    <col min="8225" max="8225" width="79.5546875" style="129" customWidth="1"/>
    <col min="8226" max="8226" width="22.5546875" style="129" customWidth="1"/>
    <col min="8227" max="8227" width="16.6640625" style="129" customWidth="1"/>
    <col min="8228" max="8228" width="13.88671875" style="129" customWidth="1"/>
    <col min="8229" max="8229" width="22.44140625" style="129" customWidth="1"/>
    <col min="8230" max="8230" width="16" style="129" customWidth="1"/>
    <col min="8231" max="8231" width="13.33203125" style="129" customWidth="1"/>
    <col min="8232" max="8232" width="23.88671875" style="129" customWidth="1"/>
    <col min="8233" max="8233" width="17" style="129" customWidth="1"/>
    <col min="8234" max="8234" width="15.109375" style="129" customWidth="1"/>
    <col min="8235" max="8239" width="0" style="129" hidden="1" customWidth="1"/>
    <col min="8240" max="8242" width="32.6640625" style="129" customWidth="1"/>
    <col min="8243" max="8243" width="27.44140625" style="129" customWidth="1"/>
    <col min="8244" max="8244" width="23.88671875" style="129" customWidth="1"/>
    <col min="8245" max="8245" width="15.88671875" style="129" customWidth="1"/>
    <col min="8246" max="8246" width="10.88671875" style="129" customWidth="1"/>
    <col min="8247" max="8247" width="23.88671875" style="129" customWidth="1"/>
    <col min="8248" max="8479" width="9.109375" style="129"/>
    <col min="8480" max="8480" width="12.109375" style="129" customWidth="1"/>
    <col min="8481" max="8481" width="79.5546875" style="129" customWidth="1"/>
    <col min="8482" max="8482" width="22.5546875" style="129" customWidth="1"/>
    <col min="8483" max="8483" width="16.6640625" style="129" customWidth="1"/>
    <col min="8484" max="8484" width="13.88671875" style="129" customWidth="1"/>
    <col min="8485" max="8485" width="22.44140625" style="129" customWidth="1"/>
    <col min="8486" max="8486" width="16" style="129" customWidth="1"/>
    <col min="8487" max="8487" width="13.33203125" style="129" customWidth="1"/>
    <col min="8488" max="8488" width="23.88671875" style="129" customWidth="1"/>
    <col min="8489" max="8489" width="17" style="129" customWidth="1"/>
    <col min="8490" max="8490" width="15.109375" style="129" customWidth="1"/>
    <col min="8491" max="8495" width="0" style="129" hidden="1" customWidth="1"/>
    <col min="8496" max="8498" width="32.6640625" style="129" customWidth="1"/>
    <col min="8499" max="8499" width="27.44140625" style="129" customWidth="1"/>
    <col min="8500" max="8500" width="23.88671875" style="129" customWidth="1"/>
    <col min="8501" max="8501" width="15.88671875" style="129" customWidth="1"/>
    <col min="8502" max="8502" width="10.88671875" style="129" customWidth="1"/>
    <col min="8503" max="8503" width="23.88671875" style="129" customWidth="1"/>
    <col min="8504" max="8735" width="9.109375" style="129"/>
    <col min="8736" max="8736" width="12.109375" style="129" customWidth="1"/>
    <col min="8737" max="8737" width="79.5546875" style="129" customWidth="1"/>
    <col min="8738" max="8738" width="22.5546875" style="129" customWidth="1"/>
    <col min="8739" max="8739" width="16.6640625" style="129" customWidth="1"/>
    <col min="8740" max="8740" width="13.88671875" style="129" customWidth="1"/>
    <col min="8741" max="8741" width="22.44140625" style="129" customWidth="1"/>
    <col min="8742" max="8742" width="16" style="129" customWidth="1"/>
    <col min="8743" max="8743" width="13.33203125" style="129" customWidth="1"/>
    <col min="8744" max="8744" width="23.88671875" style="129" customWidth="1"/>
    <col min="8745" max="8745" width="17" style="129" customWidth="1"/>
    <col min="8746" max="8746" width="15.109375" style="129" customWidth="1"/>
    <col min="8747" max="8751" width="0" style="129" hidden="1" customWidth="1"/>
    <col min="8752" max="8754" width="32.6640625" style="129" customWidth="1"/>
    <col min="8755" max="8755" width="27.44140625" style="129" customWidth="1"/>
    <col min="8756" max="8756" width="23.88671875" style="129" customWidth="1"/>
    <col min="8757" max="8757" width="15.88671875" style="129" customWidth="1"/>
    <col min="8758" max="8758" width="10.88671875" style="129" customWidth="1"/>
    <col min="8759" max="8759" width="23.88671875" style="129" customWidth="1"/>
    <col min="8760" max="8991" width="9.109375" style="129"/>
    <col min="8992" max="8992" width="12.109375" style="129" customWidth="1"/>
    <col min="8993" max="8993" width="79.5546875" style="129" customWidth="1"/>
    <col min="8994" max="8994" width="22.5546875" style="129" customWidth="1"/>
    <col min="8995" max="8995" width="16.6640625" style="129" customWidth="1"/>
    <col min="8996" max="8996" width="13.88671875" style="129" customWidth="1"/>
    <col min="8997" max="8997" width="22.44140625" style="129" customWidth="1"/>
    <col min="8998" max="8998" width="16" style="129" customWidth="1"/>
    <col min="8999" max="8999" width="13.33203125" style="129" customWidth="1"/>
    <col min="9000" max="9000" width="23.88671875" style="129" customWidth="1"/>
    <col min="9001" max="9001" width="17" style="129" customWidth="1"/>
    <col min="9002" max="9002" width="15.109375" style="129" customWidth="1"/>
    <col min="9003" max="9007" width="0" style="129" hidden="1" customWidth="1"/>
    <col min="9008" max="9010" width="32.6640625" style="129" customWidth="1"/>
    <col min="9011" max="9011" width="27.44140625" style="129" customWidth="1"/>
    <col min="9012" max="9012" width="23.88671875" style="129" customWidth="1"/>
    <col min="9013" max="9013" width="15.88671875" style="129" customWidth="1"/>
    <col min="9014" max="9014" width="10.88671875" style="129" customWidth="1"/>
    <col min="9015" max="9015" width="23.88671875" style="129" customWidth="1"/>
    <col min="9016" max="9247" width="9.109375" style="129"/>
    <col min="9248" max="9248" width="12.109375" style="129" customWidth="1"/>
    <col min="9249" max="9249" width="79.5546875" style="129" customWidth="1"/>
    <col min="9250" max="9250" width="22.5546875" style="129" customWidth="1"/>
    <col min="9251" max="9251" width="16.6640625" style="129" customWidth="1"/>
    <col min="9252" max="9252" width="13.88671875" style="129" customWidth="1"/>
    <col min="9253" max="9253" width="22.44140625" style="129" customWidth="1"/>
    <col min="9254" max="9254" width="16" style="129" customWidth="1"/>
    <col min="9255" max="9255" width="13.33203125" style="129" customWidth="1"/>
    <col min="9256" max="9256" width="23.88671875" style="129" customWidth="1"/>
    <col min="9257" max="9257" width="17" style="129" customWidth="1"/>
    <col min="9258" max="9258" width="15.109375" style="129" customWidth="1"/>
    <col min="9259" max="9263" width="0" style="129" hidden="1" customWidth="1"/>
    <col min="9264" max="9266" width="32.6640625" style="129" customWidth="1"/>
    <col min="9267" max="9267" width="27.44140625" style="129" customWidth="1"/>
    <col min="9268" max="9268" width="23.88671875" style="129" customWidth="1"/>
    <col min="9269" max="9269" width="15.88671875" style="129" customWidth="1"/>
    <col min="9270" max="9270" width="10.88671875" style="129" customWidth="1"/>
    <col min="9271" max="9271" width="23.88671875" style="129" customWidth="1"/>
    <col min="9272" max="9503" width="9.109375" style="129"/>
    <col min="9504" max="9504" width="12.109375" style="129" customWidth="1"/>
    <col min="9505" max="9505" width="79.5546875" style="129" customWidth="1"/>
    <col min="9506" max="9506" width="22.5546875" style="129" customWidth="1"/>
    <col min="9507" max="9507" width="16.6640625" style="129" customWidth="1"/>
    <col min="9508" max="9508" width="13.88671875" style="129" customWidth="1"/>
    <col min="9509" max="9509" width="22.44140625" style="129" customWidth="1"/>
    <col min="9510" max="9510" width="16" style="129" customWidth="1"/>
    <col min="9511" max="9511" width="13.33203125" style="129" customWidth="1"/>
    <col min="9512" max="9512" width="23.88671875" style="129" customWidth="1"/>
    <col min="9513" max="9513" width="17" style="129" customWidth="1"/>
    <col min="9514" max="9514" width="15.109375" style="129" customWidth="1"/>
    <col min="9515" max="9519" width="0" style="129" hidden="1" customWidth="1"/>
    <col min="9520" max="9522" width="32.6640625" style="129" customWidth="1"/>
    <col min="9523" max="9523" width="27.44140625" style="129" customWidth="1"/>
    <col min="9524" max="9524" width="23.88671875" style="129" customWidth="1"/>
    <col min="9525" max="9525" width="15.88671875" style="129" customWidth="1"/>
    <col min="9526" max="9526" width="10.88671875" style="129" customWidth="1"/>
    <col min="9527" max="9527" width="23.88671875" style="129" customWidth="1"/>
    <col min="9528" max="9759" width="9.109375" style="129"/>
    <col min="9760" max="9760" width="12.109375" style="129" customWidth="1"/>
    <col min="9761" max="9761" width="79.5546875" style="129" customWidth="1"/>
    <col min="9762" max="9762" width="22.5546875" style="129" customWidth="1"/>
    <col min="9763" max="9763" width="16.6640625" style="129" customWidth="1"/>
    <col min="9764" max="9764" width="13.88671875" style="129" customWidth="1"/>
    <col min="9765" max="9765" width="22.44140625" style="129" customWidth="1"/>
    <col min="9766" max="9766" width="16" style="129" customWidth="1"/>
    <col min="9767" max="9767" width="13.33203125" style="129" customWidth="1"/>
    <col min="9768" max="9768" width="23.88671875" style="129" customWidth="1"/>
    <col min="9769" max="9769" width="17" style="129" customWidth="1"/>
    <col min="9770" max="9770" width="15.109375" style="129" customWidth="1"/>
    <col min="9771" max="9775" width="0" style="129" hidden="1" customWidth="1"/>
    <col min="9776" max="9778" width="32.6640625" style="129" customWidth="1"/>
    <col min="9779" max="9779" width="27.44140625" style="129" customWidth="1"/>
    <col min="9780" max="9780" width="23.88671875" style="129" customWidth="1"/>
    <col min="9781" max="9781" width="15.88671875" style="129" customWidth="1"/>
    <col min="9782" max="9782" width="10.88671875" style="129" customWidth="1"/>
    <col min="9783" max="9783" width="23.88671875" style="129" customWidth="1"/>
    <col min="9784" max="10015" width="9.109375" style="129"/>
    <col min="10016" max="10016" width="12.109375" style="129" customWidth="1"/>
    <col min="10017" max="10017" width="79.5546875" style="129" customWidth="1"/>
    <col min="10018" max="10018" width="22.5546875" style="129" customWidth="1"/>
    <col min="10019" max="10019" width="16.6640625" style="129" customWidth="1"/>
    <col min="10020" max="10020" width="13.88671875" style="129" customWidth="1"/>
    <col min="10021" max="10021" width="22.44140625" style="129" customWidth="1"/>
    <col min="10022" max="10022" width="16" style="129" customWidth="1"/>
    <col min="10023" max="10023" width="13.33203125" style="129" customWidth="1"/>
    <col min="10024" max="10024" width="23.88671875" style="129" customWidth="1"/>
    <col min="10025" max="10025" width="17" style="129" customWidth="1"/>
    <col min="10026" max="10026" width="15.109375" style="129" customWidth="1"/>
    <col min="10027" max="10031" width="0" style="129" hidden="1" customWidth="1"/>
    <col min="10032" max="10034" width="32.6640625" style="129" customWidth="1"/>
    <col min="10035" max="10035" width="27.44140625" style="129" customWidth="1"/>
    <col min="10036" max="10036" width="23.88671875" style="129" customWidth="1"/>
    <col min="10037" max="10037" width="15.88671875" style="129" customWidth="1"/>
    <col min="10038" max="10038" width="10.88671875" style="129" customWidth="1"/>
    <col min="10039" max="10039" width="23.88671875" style="129" customWidth="1"/>
    <col min="10040" max="10271" width="9.109375" style="129"/>
    <col min="10272" max="10272" width="12.109375" style="129" customWidth="1"/>
    <col min="10273" max="10273" width="79.5546875" style="129" customWidth="1"/>
    <col min="10274" max="10274" width="22.5546875" style="129" customWidth="1"/>
    <col min="10275" max="10275" width="16.6640625" style="129" customWidth="1"/>
    <col min="10276" max="10276" width="13.88671875" style="129" customWidth="1"/>
    <col min="10277" max="10277" width="22.44140625" style="129" customWidth="1"/>
    <col min="10278" max="10278" width="16" style="129" customWidth="1"/>
    <col min="10279" max="10279" width="13.33203125" style="129" customWidth="1"/>
    <col min="10280" max="10280" width="23.88671875" style="129" customWidth="1"/>
    <col min="10281" max="10281" width="17" style="129" customWidth="1"/>
    <col min="10282" max="10282" width="15.109375" style="129" customWidth="1"/>
    <col min="10283" max="10287" width="0" style="129" hidden="1" customWidth="1"/>
    <col min="10288" max="10290" width="32.6640625" style="129" customWidth="1"/>
    <col min="10291" max="10291" width="27.44140625" style="129" customWidth="1"/>
    <col min="10292" max="10292" width="23.88671875" style="129" customWidth="1"/>
    <col min="10293" max="10293" width="15.88671875" style="129" customWidth="1"/>
    <col min="10294" max="10294" width="10.88671875" style="129" customWidth="1"/>
    <col min="10295" max="10295" width="23.88671875" style="129" customWidth="1"/>
    <col min="10296" max="10527" width="9.109375" style="129"/>
    <col min="10528" max="10528" width="12.109375" style="129" customWidth="1"/>
    <col min="10529" max="10529" width="79.5546875" style="129" customWidth="1"/>
    <col min="10530" max="10530" width="22.5546875" style="129" customWidth="1"/>
    <col min="10531" max="10531" width="16.6640625" style="129" customWidth="1"/>
    <col min="10532" max="10532" width="13.88671875" style="129" customWidth="1"/>
    <col min="10533" max="10533" width="22.44140625" style="129" customWidth="1"/>
    <col min="10534" max="10534" width="16" style="129" customWidth="1"/>
    <col min="10535" max="10535" width="13.33203125" style="129" customWidth="1"/>
    <col min="10536" max="10536" width="23.88671875" style="129" customWidth="1"/>
    <col min="10537" max="10537" width="17" style="129" customWidth="1"/>
    <col min="10538" max="10538" width="15.109375" style="129" customWidth="1"/>
    <col min="10539" max="10543" width="0" style="129" hidden="1" customWidth="1"/>
    <col min="10544" max="10546" width="32.6640625" style="129" customWidth="1"/>
    <col min="10547" max="10547" width="27.44140625" style="129" customWidth="1"/>
    <col min="10548" max="10548" width="23.88671875" style="129" customWidth="1"/>
    <col min="10549" max="10549" width="15.88671875" style="129" customWidth="1"/>
    <col min="10550" max="10550" width="10.88671875" style="129" customWidth="1"/>
    <col min="10551" max="10551" width="23.88671875" style="129" customWidth="1"/>
    <col min="10552" max="10783" width="9.109375" style="129"/>
    <col min="10784" max="10784" width="12.109375" style="129" customWidth="1"/>
    <col min="10785" max="10785" width="79.5546875" style="129" customWidth="1"/>
    <col min="10786" max="10786" width="22.5546875" style="129" customWidth="1"/>
    <col min="10787" max="10787" width="16.6640625" style="129" customWidth="1"/>
    <col min="10788" max="10788" width="13.88671875" style="129" customWidth="1"/>
    <col min="10789" max="10789" width="22.44140625" style="129" customWidth="1"/>
    <col min="10790" max="10790" width="16" style="129" customWidth="1"/>
    <col min="10791" max="10791" width="13.33203125" style="129" customWidth="1"/>
    <col min="10792" max="10792" width="23.88671875" style="129" customWidth="1"/>
    <col min="10793" max="10793" width="17" style="129" customWidth="1"/>
    <col min="10794" max="10794" width="15.109375" style="129" customWidth="1"/>
    <col min="10795" max="10799" width="0" style="129" hidden="1" customWidth="1"/>
    <col min="10800" max="10802" width="32.6640625" style="129" customWidth="1"/>
    <col min="10803" max="10803" width="27.44140625" style="129" customWidth="1"/>
    <col min="10804" max="10804" width="23.88671875" style="129" customWidth="1"/>
    <col min="10805" max="10805" width="15.88671875" style="129" customWidth="1"/>
    <col min="10806" max="10806" width="10.88671875" style="129" customWidth="1"/>
    <col min="10807" max="10807" width="23.88671875" style="129" customWidth="1"/>
    <col min="10808" max="11039" width="9.109375" style="129"/>
    <col min="11040" max="11040" width="12.109375" style="129" customWidth="1"/>
    <col min="11041" max="11041" width="79.5546875" style="129" customWidth="1"/>
    <col min="11042" max="11042" width="22.5546875" style="129" customWidth="1"/>
    <col min="11043" max="11043" width="16.6640625" style="129" customWidth="1"/>
    <col min="11044" max="11044" width="13.88671875" style="129" customWidth="1"/>
    <col min="11045" max="11045" width="22.44140625" style="129" customWidth="1"/>
    <col min="11046" max="11046" width="16" style="129" customWidth="1"/>
    <col min="11047" max="11047" width="13.33203125" style="129" customWidth="1"/>
    <col min="11048" max="11048" width="23.88671875" style="129" customWidth="1"/>
    <col min="11049" max="11049" width="17" style="129" customWidth="1"/>
    <col min="11050" max="11050" width="15.109375" style="129" customWidth="1"/>
    <col min="11051" max="11055" width="0" style="129" hidden="1" customWidth="1"/>
    <col min="11056" max="11058" width="32.6640625" style="129" customWidth="1"/>
    <col min="11059" max="11059" width="27.44140625" style="129" customWidth="1"/>
    <col min="11060" max="11060" width="23.88671875" style="129" customWidth="1"/>
    <col min="11061" max="11061" width="15.88671875" style="129" customWidth="1"/>
    <col min="11062" max="11062" width="10.88671875" style="129" customWidth="1"/>
    <col min="11063" max="11063" width="23.88671875" style="129" customWidth="1"/>
    <col min="11064" max="11295" width="9.109375" style="129"/>
    <col min="11296" max="11296" width="12.109375" style="129" customWidth="1"/>
    <col min="11297" max="11297" width="79.5546875" style="129" customWidth="1"/>
    <col min="11298" max="11298" width="22.5546875" style="129" customWidth="1"/>
    <col min="11299" max="11299" width="16.6640625" style="129" customWidth="1"/>
    <col min="11300" max="11300" width="13.88671875" style="129" customWidth="1"/>
    <col min="11301" max="11301" width="22.44140625" style="129" customWidth="1"/>
    <col min="11302" max="11302" width="16" style="129" customWidth="1"/>
    <col min="11303" max="11303" width="13.33203125" style="129" customWidth="1"/>
    <col min="11304" max="11304" width="23.88671875" style="129" customWidth="1"/>
    <col min="11305" max="11305" width="17" style="129" customWidth="1"/>
    <col min="11306" max="11306" width="15.109375" style="129" customWidth="1"/>
    <col min="11307" max="11311" width="0" style="129" hidden="1" customWidth="1"/>
    <col min="11312" max="11314" width="32.6640625" style="129" customWidth="1"/>
    <col min="11315" max="11315" width="27.44140625" style="129" customWidth="1"/>
    <col min="11316" max="11316" width="23.88671875" style="129" customWidth="1"/>
    <col min="11317" max="11317" width="15.88671875" style="129" customWidth="1"/>
    <col min="11318" max="11318" width="10.88671875" style="129" customWidth="1"/>
    <col min="11319" max="11319" width="23.88671875" style="129" customWidth="1"/>
    <col min="11320" max="11551" width="9.109375" style="129"/>
    <col min="11552" max="11552" width="12.109375" style="129" customWidth="1"/>
    <col min="11553" max="11553" width="79.5546875" style="129" customWidth="1"/>
    <col min="11554" max="11554" width="22.5546875" style="129" customWidth="1"/>
    <col min="11555" max="11555" width="16.6640625" style="129" customWidth="1"/>
    <col min="11556" max="11556" width="13.88671875" style="129" customWidth="1"/>
    <col min="11557" max="11557" width="22.44140625" style="129" customWidth="1"/>
    <col min="11558" max="11558" width="16" style="129" customWidth="1"/>
    <col min="11559" max="11559" width="13.33203125" style="129" customWidth="1"/>
    <col min="11560" max="11560" width="23.88671875" style="129" customWidth="1"/>
    <col min="11561" max="11561" width="17" style="129" customWidth="1"/>
    <col min="11562" max="11562" width="15.109375" style="129" customWidth="1"/>
    <col min="11563" max="11567" width="0" style="129" hidden="1" customWidth="1"/>
    <col min="11568" max="11570" width="32.6640625" style="129" customWidth="1"/>
    <col min="11571" max="11571" width="27.44140625" style="129" customWidth="1"/>
    <col min="11572" max="11572" width="23.88671875" style="129" customWidth="1"/>
    <col min="11573" max="11573" width="15.88671875" style="129" customWidth="1"/>
    <col min="11574" max="11574" width="10.88671875" style="129" customWidth="1"/>
    <col min="11575" max="11575" width="23.88671875" style="129" customWidth="1"/>
    <col min="11576" max="11807" width="9.109375" style="129"/>
    <col min="11808" max="11808" width="12.109375" style="129" customWidth="1"/>
    <col min="11809" max="11809" width="79.5546875" style="129" customWidth="1"/>
    <col min="11810" max="11810" width="22.5546875" style="129" customWidth="1"/>
    <col min="11811" max="11811" width="16.6640625" style="129" customWidth="1"/>
    <col min="11812" max="11812" width="13.88671875" style="129" customWidth="1"/>
    <col min="11813" max="11813" width="22.44140625" style="129" customWidth="1"/>
    <col min="11814" max="11814" width="16" style="129" customWidth="1"/>
    <col min="11815" max="11815" width="13.33203125" style="129" customWidth="1"/>
    <col min="11816" max="11816" width="23.88671875" style="129" customWidth="1"/>
    <col min="11817" max="11817" width="17" style="129" customWidth="1"/>
    <col min="11818" max="11818" width="15.109375" style="129" customWidth="1"/>
    <col min="11819" max="11823" width="0" style="129" hidden="1" customWidth="1"/>
    <col min="11824" max="11826" width="32.6640625" style="129" customWidth="1"/>
    <col min="11827" max="11827" width="27.44140625" style="129" customWidth="1"/>
    <col min="11828" max="11828" width="23.88671875" style="129" customWidth="1"/>
    <col min="11829" max="11829" width="15.88671875" style="129" customWidth="1"/>
    <col min="11830" max="11830" width="10.88671875" style="129" customWidth="1"/>
    <col min="11831" max="11831" width="23.88671875" style="129" customWidth="1"/>
    <col min="11832" max="12063" width="9.109375" style="129"/>
    <col min="12064" max="12064" width="12.109375" style="129" customWidth="1"/>
    <col min="12065" max="12065" width="79.5546875" style="129" customWidth="1"/>
    <col min="12066" max="12066" width="22.5546875" style="129" customWidth="1"/>
    <col min="12067" max="12067" width="16.6640625" style="129" customWidth="1"/>
    <col min="12068" max="12068" width="13.88671875" style="129" customWidth="1"/>
    <col min="12069" max="12069" width="22.44140625" style="129" customWidth="1"/>
    <col min="12070" max="12070" width="16" style="129" customWidth="1"/>
    <col min="12071" max="12071" width="13.33203125" style="129" customWidth="1"/>
    <col min="12072" max="12072" width="23.88671875" style="129" customWidth="1"/>
    <col min="12073" max="12073" width="17" style="129" customWidth="1"/>
    <col min="12074" max="12074" width="15.109375" style="129" customWidth="1"/>
    <col min="12075" max="12079" width="0" style="129" hidden="1" customWidth="1"/>
    <col min="12080" max="12082" width="32.6640625" style="129" customWidth="1"/>
    <col min="12083" max="12083" width="27.44140625" style="129" customWidth="1"/>
    <col min="12084" max="12084" width="23.88671875" style="129" customWidth="1"/>
    <col min="12085" max="12085" width="15.88671875" style="129" customWidth="1"/>
    <col min="12086" max="12086" width="10.88671875" style="129" customWidth="1"/>
    <col min="12087" max="12087" width="23.88671875" style="129" customWidth="1"/>
    <col min="12088" max="12319" width="9.109375" style="129"/>
    <col min="12320" max="12320" width="12.109375" style="129" customWidth="1"/>
    <col min="12321" max="12321" width="79.5546875" style="129" customWidth="1"/>
    <col min="12322" max="12322" width="22.5546875" style="129" customWidth="1"/>
    <col min="12323" max="12323" width="16.6640625" style="129" customWidth="1"/>
    <col min="12324" max="12324" width="13.88671875" style="129" customWidth="1"/>
    <col min="12325" max="12325" width="22.44140625" style="129" customWidth="1"/>
    <col min="12326" max="12326" width="16" style="129" customWidth="1"/>
    <col min="12327" max="12327" width="13.33203125" style="129" customWidth="1"/>
    <col min="12328" max="12328" width="23.88671875" style="129" customWidth="1"/>
    <col min="12329" max="12329" width="17" style="129" customWidth="1"/>
    <col min="12330" max="12330" width="15.109375" style="129" customWidth="1"/>
    <col min="12331" max="12335" width="0" style="129" hidden="1" customWidth="1"/>
    <col min="12336" max="12338" width="32.6640625" style="129" customWidth="1"/>
    <col min="12339" max="12339" width="27.44140625" style="129" customWidth="1"/>
    <col min="12340" max="12340" width="23.88671875" style="129" customWidth="1"/>
    <col min="12341" max="12341" width="15.88671875" style="129" customWidth="1"/>
    <col min="12342" max="12342" width="10.88671875" style="129" customWidth="1"/>
    <col min="12343" max="12343" width="23.88671875" style="129" customWidth="1"/>
    <col min="12344" max="12575" width="9.109375" style="129"/>
    <col min="12576" max="12576" width="12.109375" style="129" customWidth="1"/>
    <col min="12577" max="12577" width="79.5546875" style="129" customWidth="1"/>
    <col min="12578" max="12578" width="22.5546875" style="129" customWidth="1"/>
    <col min="12579" max="12579" width="16.6640625" style="129" customWidth="1"/>
    <col min="12580" max="12580" width="13.88671875" style="129" customWidth="1"/>
    <col min="12581" max="12581" width="22.44140625" style="129" customWidth="1"/>
    <col min="12582" max="12582" width="16" style="129" customWidth="1"/>
    <col min="12583" max="12583" width="13.33203125" style="129" customWidth="1"/>
    <col min="12584" max="12584" width="23.88671875" style="129" customWidth="1"/>
    <col min="12585" max="12585" width="17" style="129" customWidth="1"/>
    <col min="12586" max="12586" width="15.109375" style="129" customWidth="1"/>
    <col min="12587" max="12591" width="0" style="129" hidden="1" customWidth="1"/>
    <col min="12592" max="12594" width="32.6640625" style="129" customWidth="1"/>
    <col min="12595" max="12595" width="27.44140625" style="129" customWidth="1"/>
    <col min="12596" max="12596" width="23.88671875" style="129" customWidth="1"/>
    <col min="12597" max="12597" width="15.88671875" style="129" customWidth="1"/>
    <col min="12598" max="12598" width="10.88671875" style="129" customWidth="1"/>
    <col min="12599" max="12599" width="23.88671875" style="129" customWidth="1"/>
    <col min="12600" max="12831" width="9.109375" style="129"/>
    <col min="12832" max="12832" width="12.109375" style="129" customWidth="1"/>
    <col min="12833" max="12833" width="79.5546875" style="129" customWidth="1"/>
    <col min="12834" max="12834" width="22.5546875" style="129" customWidth="1"/>
    <col min="12835" max="12835" width="16.6640625" style="129" customWidth="1"/>
    <col min="12836" max="12836" width="13.88671875" style="129" customWidth="1"/>
    <col min="12837" max="12837" width="22.44140625" style="129" customWidth="1"/>
    <col min="12838" max="12838" width="16" style="129" customWidth="1"/>
    <col min="12839" max="12839" width="13.33203125" style="129" customWidth="1"/>
    <col min="12840" max="12840" width="23.88671875" style="129" customWidth="1"/>
    <col min="12841" max="12841" width="17" style="129" customWidth="1"/>
    <col min="12842" max="12842" width="15.109375" style="129" customWidth="1"/>
    <col min="12843" max="12847" width="0" style="129" hidden="1" customWidth="1"/>
    <col min="12848" max="12850" width="32.6640625" style="129" customWidth="1"/>
    <col min="12851" max="12851" width="27.44140625" style="129" customWidth="1"/>
    <col min="12852" max="12852" width="23.88671875" style="129" customWidth="1"/>
    <col min="12853" max="12853" width="15.88671875" style="129" customWidth="1"/>
    <col min="12854" max="12854" width="10.88671875" style="129" customWidth="1"/>
    <col min="12855" max="12855" width="23.88671875" style="129" customWidth="1"/>
    <col min="12856" max="13087" width="9.109375" style="129"/>
    <col min="13088" max="13088" width="12.109375" style="129" customWidth="1"/>
    <col min="13089" max="13089" width="79.5546875" style="129" customWidth="1"/>
    <col min="13090" max="13090" width="22.5546875" style="129" customWidth="1"/>
    <col min="13091" max="13091" width="16.6640625" style="129" customWidth="1"/>
    <col min="13092" max="13092" width="13.88671875" style="129" customWidth="1"/>
    <col min="13093" max="13093" width="22.44140625" style="129" customWidth="1"/>
    <col min="13094" max="13094" width="16" style="129" customWidth="1"/>
    <col min="13095" max="13095" width="13.33203125" style="129" customWidth="1"/>
    <col min="13096" max="13096" width="23.88671875" style="129" customWidth="1"/>
    <col min="13097" max="13097" width="17" style="129" customWidth="1"/>
    <col min="13098" max="13098" width="15.109375" style="129" customWidth="1"/>
    <col min="13099" max="13103" width="0" style="129" hidden="1" customWidth="1"/>
    <col min="13104" max="13106" width="32.6640625" style="129" customWidth="1"/>
    <col min="13107" max="13107" width="27.44140625" style="129" customWidth="1"/>
    <col min="13108" max="13108" width="23.88671875" style="129" customWidth="1"/>
    <col min="13109" max="13109" width="15.88671875" style="129" customWidth="1"/>
    <col min="13110" max="13110" width="10.88671875" style="129" customWidth="1"/>
    <col min="13111" max="13111" width="23.88671875" style="129" customWidth="1"/>
    <col min="13112" max="13343" width="9.109375" style="129"/>
    <col min="13344" max="13344" width="12.109375" style="129" customWidth="1"/>
    <col min="13345" max="13345" width="79.5546875" style="129" customWidth="1"/>
    <col min="13346" max="13346" width="22.5546875" style="129" customWidth="1"/>
    <col min="13347" max="13347" width="16.6640625" style="129" customWidth="1"/>
    <col min="13348" max="13348" width="13.88671875" style="129" customWidth="1"/>
    <col min="13349" max="13349" width="22.44140625" style="129" customWidth="1"/>
    <col min="13350" max="13350" width="16" style="129" customWidth="1"/>
    <col min="13351" max="13351" width="13.33203125" style="129" customWidth="1"/>
    <col min="13352" max="13352" width="23.88671875" style="129" customWidth="1"/>
    <col min="13353" max="13353" width="17" style="129" customWidth="1"/>
    <col min="13354" max="13354" width="15.109375" style="129" customWidth="1"/>
    <col min="13355" max="13359" width="0" style="129" hidden="1" customWidth="1"/>
    <col min="13360" max="13362" width="32.6640625" style="129" customWidth="1"/>
    <col min="13363" max="13363" width="27.44140625" style="129" customWidth="1"/>
    <col min="13364" max="13364" width="23.88671875" style="129" customWidth="1"/>
    <col min="13365" max="13365" width="15.88671875" style="129" customWidth="1"/>
    <col min="13366" max="13366" width="10.88671875" style="129" customWidth="1"/>
    <col min="13367" max="13367" width="23.88671875" style="129" customWidth="1"/>
    <col min="13368" max="13599" width="9.109375" style="129"/>
    <col min="13600" max="13600" width="12.109375" style="129" customWidth="1"/>
    <col min="13601" max="13601" width="79.5546875" style="129" customWidth="1"/>
    <col min="13602" max="13602" width="22.5546875" style="129" customWidth="1"/>
    <col min="13603" max="13603" width="16.6640625" style="129" customWidth="1"/>
    <col min="13604" max="13604" width="13.88671875" style="129" customWidth="1"/>
    <col min="13605" max="13605" width="22.44140625" style="129" customWidth="1"/>
    <col min="13606" max="13606" width="16" style="129" customWidth="1"/>
    <col min="13607" max="13607" width="13.33203125" style="129" customWidth="1"/>
    <col min="13608" max="13608" width="23.88671875" style="129" customWidth="1"/>
    <col min="13609" max="13609" width="17" style="129" customWidth="1"/>
    <col min="13610" max="13610" width="15.109375" style="129" customWidth="1"/>
    <col min="13611" max="13615" width="0" style="129" hidden="1" customWidth="1"/>
    <col min="13616" max="13618" width="32.6640625" style="129" customWidth="1"/>
    <col min="13619" max="13619" width="27.44140625" style="129" customWidth="1"/>
    <col min="13620" max="13620" width="23.88671875" style="129" customWidth="1"/>
    <col min="13621" max="13621" width="15.88671875" style="129" customWidth="1"/>
    <col min="13622" max="13622" width="10.88671875" style="129" customWidth="1"/>
    <col min="13623" max="13623" width="23.88671875" style="129" customWidth="1"/>
    <col min="13624" max="13855" width="9.109375" style="129"/>
    <col min="13856" max="13856" width="12.109375" style="129" customWidth="1"/>
    <col min="13857" max="13857" width="79.5546875" style="129" customWidth="1"/>
    <col min="13858" max="13858" width="22.5546875" style="129" customWidth="1"/>
    <col min="13859" max="13859" width="16.6640625" style="129" customWidth="1"/>
    <col min="13860" max="13860" width="13.88671875" style="129" customWidth="1"/>
    <col min="13861" max="13861" width="22.44140625" style="129" customWidth="1"/>
    <col min="13862" max="13862" width="16" style="129" customWidth="1"/>
    <col min="13863" max="13863" width="13.33203125" style="129" customWidth="1"/>
    <col min="13864" max="13864" width="23.88671875" style="129" customWidth="1"/>
    <col min="13865" max="13865" width="17" style="129" customWidth="1"/>
    <col min="13866" max="13866" width="15.109375" style="129" customWidth="1"/>
    <col min="13867" max="13871" width="0" style="129" hidden="1" customWidth="1"/>
    <col min="13872" max="13874" width="32.6640625" style="129" customWidth="1"/>
    <col min="13875" max="13875" width="27.44140625" style="129" customWidth="1"/>
    <col min="13876" max="13876" width="23.88671875" style="129" customWidth="1"/>
    <col min="13877" max="13877" width="15.88671875" style="129" customWidth="1"/>
    <col min="13878" max="13878" width="10.88671875" style="129" customWidth="1"/>
    <col min="13879" max="13879" width="23.88671875" style="129" customWidth="1"/>
    <col min="13880" max="14111" width="9.109375" style="129"/>
    <col min="14112" max="14112" width="12.109375" style="129" customWidth="1"/>
    <col min="14113" max="14113" width="79.5546875" style="129" customWidth="1"/>
    <col min="14114" max="14114" width="22.5546875" style="129" customWidth="1"/>
    <col min="14115" max="14115" width="16.6640625" style="129" customWidth="1"/>
    <col min="14116" max="14116" width="13.88671875" style="129" customWidth="1"/>
    <col min="14117" max="14117" width="22.44140625" style="129" customWidth="1"/>
    <col min="14118" max="14118" width="16" style="129" customWidth="1"/>
    <col min="14119" max="14119" width="13.33203125" style="129" customWidth="1"/>
    <col min="14120" max="14120" width="23.88671875" style="129" customWidth="1"/>
    <col min="14121" max="14121" width="17" style="129" customWidth="1"/>
    <col min="14122" max="14122" width="15.109375" style="129" customWidth="1"/>
    <col min="14123" max="14127" width="0" style="129" hidden="1" customWidth="1"/>
    <col min="14128" max="14130" width="32.6640625" style="129" customWidth="1"/>
    <col min="14131" max="14131" width="27.44140625" style="129" customWidth="1"/>
    <col min="14132" max="14132" width="23.88671875" style="129" customWidth="1"/>
    <col min="14133" max="14133" width="15.88671875" style="129" customWidth="1"/>
    <col min="14134" max="14134" width="10.88671875" style="129" customWidth="1"/>
    <col min="14135" max="14135" width="23.88671875" style="129" customWidth="1"/>
    <col min="14136" max="14367" width="9.109375" style="129"/>
    <col min="14368" max="14368" width="12.109375" style="129" customWidth="1"/>
    <col min="14369" max="14369" width="79.5546875" style="129" customWidth="1"/>
    <col min="14370" max="14370" width="22.5546875" style="129" customWidth="1"/>
    <col min="14371" max="14371" width="16.6640625" style="129" customWidth="1"/>
    <col min="14372" max="14372" width="13.88671875" style="129" customWidth="1"/>
    <col min="14373" max="14373" width="22.44140625" style="129" customWidth="1"/>
    <col min="14374" max="14374" width="16" style="129" customWidth="1"/>
    <col min="14375" max="14375" width="13.33203125" style="129" customWidth="1"/>
    <col min="14376" max="14376" width="23.88671875" style="129" customWidth="1"/>
    <col min="14377" max="14377" width="17" style="129" customWidth="1"/>
    <col min="14378" max="14378" width="15.109375" style="129" customWidth="1"/>
    <col min="14379" max="14383" width="0" style="129" hidden="1" customWidth="1"/>
    <col min="14384" max="14386" width="32.6640625" style="129" customWidth="1"/>
    <col min="14387" max="14387" width="27.44140625" style="129" customWidth="1"/>
    <col min="14388" max="14388" width="23.88671875" style="129" customWidth="1"/>
    <col min="14389" max="14389" width="15.88671875" style="129" customWidth="1"/>
    <col min="14390" max="14390" width="10.88671875" style="129" customWidth="1"/>
    <col min="14391" max="14391" width="23.88671875" style="129" customWidth="1"/>
    <col min="14392" max="14623" width="9.109375" style="129"/>
    <col min="14624" max="14624" width="12.109375" style="129" customWidth="1"/>
    <col min="14625" max="14625" width="79.5546875" style="129" customWidth="1"/>
    <col min="14626" max="14626" width="22.5546875" style="129" customWidth="1"/>
    <col min="14627" max="14627" width="16.6640625" style="129" customWidth="1"/>
    <col min="14628" max="14628" width="13.88671875" style="129" customWidth="1"/>
    <col min="14629" max="14629" width="22.44140625" style="129" customWidth="1"/>
    <col min="14630" max="14630" width="16" style="129" customWidth="1"/>
    <col min="14631" max="14631" width="13.33203125" style="129" customWidth="1"/>
    <col min="14632" max="14632" width="23.88671875" style="129" customWidth="1"/>
    <col min="14633" max="14633" width="17" style="129" customWidth="1"/>
    <col min="14634" max="14634" width="15.109375" style="129" customWidth="1"/>
    <col min="14635" max="14639" width="0" style="129" hidden="1" customWidth="1"/>
    <col min="14640" max="14642" width="32.6640625" style="129" customWidth="1"/>
    <col min="14643" max="14643" width="27.44140625" style="129" customWidth="1"/>
    <col min="14644" max="14644" width="23.88671875" style="129" customWidth="1"/>
    <col min="14645" max="14645" width="15.88671875" style="129" customWidth="1"/>
    <col min="14646" max="14646" width="10.88671875" style="129" customWidth="1"/>
    <col min="14647" max="14647" width="23.88671875" style="129" customWidth="1"/>
    <col min="14648" max="14879" width="9.109375" style="129"/>
    <col min="14880" max="14880" width="12.109375" style="129" customWidth="1"/>
    <col min="14881" max="14881" width="79.5546875" style="129" customWidth="1"/>
    <col min="14882" max="14882" width="22.5546875" style="129" customWidth="1"/>
    <col min="14883" max="14883" width="16.6640625" style="129" customWidth="1"/>
    <col min="14884" max="14884" width="13.88671875" style="129" customWidth="1"/>
    <col min="14885" max="14885" width="22.44140625" style="129" customWidth="1"/>
    <col min="14886" max="14886" width="16" style="129" customWidth="1"/>
    <col min="14887" max="14887" width="13.33203125" style="129" customWidth="1"/>
    <col min="14888" max="14888" width="23.88671875" style="129" customWidth="1"/>
    <col min="14889" max="14889" width="17" style="129" customWidth="1"/>
    <col min="14890" max="14890" width="15.109375" style="129" customWidth="1"/>
    <col min="14891" max="14895" width="0" style="129" hidden="1" customWidth="1"/>
    <col min="14896" max="14898" width="32.6640625" style="129" customWidth="1"/>
    <col min="14899" max="14899" width="27.44140625" style="129" customWidth="1"/>
    <col min="14900" max="14900" width="23.88671875" style="129" customWidth="1"/>
    <col min="14901" max="14901" width="15.88671875" style="129" customWidth="1"/>
    <col min="14902" max="14902" width="10.88671875" style="129" customWidth="1"/>
    <col min="14903" max="14903" width="23.88671875" style="129" customWidth="1"/>
    <col min="14904" max="15135" width="9.109375" style="129"/>
    <col min="15136" max="15136" width="12.109375" style="129" customWidth="1"/>
    <col min="15137" max="15137" width="79.5546875" style="129" customWidth="1"/>
    <col min="15138" max="15138" width="22.5546875" style="129" customWidth="1"/>
    <col min="15139" max="15139" width="16.6640625" style="129" customWidth="1"/>
    <col min="15140" max="15140" width="13.88671875" style="129" customWidth="1"/>
    <col min="15141" max="15141" width="22.44140625" style="129" customWidth="1"/>
    <col min="15142" max="15142" width="16" style="129" customWidth="1"/>
    <col min="15143" max="15143" width="13.33203125" style="129" customWidth="1"/>
    <col min="15144" max="15144" width="23.88671875" style="129" customWidth="1"/>
    <col min="15145" max="15145" width="17" style="129" customWidth="1"/>
    <col min="15146" max="15146" width="15.109375" style="129" customWidth="1"/>
    <col min="15147" max="15151" width="0" style="129" hidden="1" customWidth="1"/>
    <col min="15152" max="15154" width="32.6640625" style="129" customWidth="1"/>
    <col min="15155" max="15155" width="27.44140625" style="129" customWidth="1"/>
    <col min="15156" max="15156" width="23.88671875" style="129" customWidth="1"/>
    <col min="15157" max="15157" width="15.88671875" style="129" customWidth="1"/>
    <col min="15158" max="15158" width="10.88671875" style="129" customWidth="1"/>
    <col min="15159" max="15159" width="23.88671875" style="129" customWidth="1"/>
    <col min="15160" max="15391" width="9.109375" style="129"/>
    <col min="15392" max="15392" width="12.109375" style="129" customWidth="1"/>
    <col min="15393" max="15393" width="79.5546875" style="129" customWidth="1"/>
    <col min="15394" max="15394" width="22.5546875" style="129" customWidth="1"/>
    <col min="15395" max="15395" width="16.6640625" style="129" customWidth="1"/>
    <col min="15396" max="15396" width="13.88671875" style="129" customWidth="1"/>
    <col min="15397" max="15397" width="22.44140625" style="129" customWidth="1"/>
    <col min="15398" max="15398" width="16" style="129" customWidth="1"/>
    <col min="15399" max="15399" width="13.33203125" style="129" customWidth="1"/>
    <col min="15400" max="15400" width="23.88671875" style="129" customWidth="1"/>
    <col min="15401" max="15401" width="17" style="129" customWidth="1"/>
    <col min="15402" max="15402" width="15.109375" style="129" customWidth="1"/>
    <col min="15403" max="15407" width="0" style="129" hidden="1" customWidth="1"/>
    <col min="15408" max="15410" width="32.6640625" style="129" customWidth="1"/>
    <col min="15411" max="15411" width="27.44140625" style="129" customWidth="1"/>
    <col min="15412" max="15412" width="23.88671875" style="129" customWidth="1"/>
    <col min="15413" max="15413" width="15.88671875" style="129" customWidth="1"/>
    <col min="15414" max="15414" width="10.88671875" style="129" customWidth="1"/>
    <col min="15415" max="15415" width="23.88671875" style="129" customWidth="1"/>
    <col min="15416" max="16384" width="9.109375" style="129"/>
  </cols>
  <sheetData>
    <row r="1" spans="1:48" ht="21">
      <c r="B1" s="130"/>
      <c r="C1" s="201"/>
      <c r="D1" s="291"/>
      <c r="E1" s="201"/>
      <c r="F1" s="201"/>
      <c r="H1" s="201"/>
      <c r="I1" s="292" t="s">
        <v>64</v>
      </c>
      <c r="J1" s="130"/>
      <c r="L1" s="239"/>
      <c r="M1" s="128"/>
      <c r="N1" s="239"/>
    </row>
    <row r="2" spans="1:48">
      <c r="B2" s="130"/>
      <c r="C2" s="201"/>
      <c r="D2" s="291"/>
      <c r="E2" s="201"/>
      <c r="F2" s="201"/>
      <c r="G2" s="293"/>
      <c r="H2" s="201"/>
      <c r="I2" s="294"/>
      <c r="J2" s="130"/>
      <c r="K2" s="132"/>
      <c r="L2" s="239"/>
      <c r="M2" s="128"/>
      <c r="N2" s="239"/>
      <c r="O2" s="132"/>
    </row>
    <row r="3" spans="1:48" s="138" customFormat="1" ht="27.6">
      <c r="A3" s="468" t="s">
        <v>172</v>
      </c>
      <c r="B3" s="468"/>
      <c r="C3" s="468"/>
      <c r="D3" s="468"/>
      <c r="E3" s="468"/>
      <c r="F3" s="468"/>
      <c r="G3" s="468"/>
      <c r="H3" s="468"/>
      <c r="I3" s="468"/>
      <c r="J3" s="468"/>
      <c r="K3" s="135"/>
      <c r="L3" s="240"/>
      <c r="M3" s="136"/>
      <c r="N3" s="240"/>
      <c r="O3" s="137"/>
      <c r="AH3" s="363"/>
      <c r="AI3" s="363"/>
      <c r="AJ3" s="363"/>
    </row>
    <row r="4" spans="1:48" s="138" customFormat="1" ht="27.6">
      <c r="A4" s="468" t="s">
        <v>239</v>
      </c>
      <c r="B4" s="468"/>
      <c r="C4" s="468"/>
      <c r="D4" s="468"/>
      <c r="E4" s="468"/>
      <c r="F4" s="468"/>
      <c r="G4" s="468"/>
      <c r="H4" s="468"/>
      <c r="I4" s="468"/>
      <c r="J4" s="468"/>
      <c r="K4" s="135"/>
      <c r="L4" s="240"/>
      <c r="M4" s="136"/>
      <c r="N4" s="240"/>
      <c r="O4" s="137"/>
      <c r="AH4" s="363"/>
      <c r="AI4" s="363"/>
      <c r="AJ4" s="363"/>
    </row>
    <row r="5" spans="1:48" s="138" customFormat="1" ht="17.399999999999999">
      <c r="A5" s="139"/>
      <c r="B5" s="139"/>
      <c r="C5" s="236"/>
      <c r="D5" s="236"/>
      <c r="E5" s="236"/>
      <c r="F5" s="236"/>
      <c r="G5" s="469"/>
      <c r="H5" s="469"/>
      <c r="I5" s="469"/>
      <c r="J5" s="469"/>
      <c r="K5" s="135"/>
      <c r="L5" s="240"/>
      <c r="M5" s="136"/>
      <c r="N5" s="240"/>
      <c r="O5" s="137"/>
      <c r="AH5" s="363"/>
      <c r="AI5" s="363"/>
      <c r="AJ5" s="363"/>
    </row>
    <row r="6" spans="1:48" s="144" customFormat="1" ht="20.399999999999999" customHeight="1">
      <c r="A6" s="470" t="s">
        <v>65</v>
      </c>
      <c r="B6" s="470" t="s">
        <v>66</v>
      </c>
      <c r="C6" s="471" t="s">
        <v>240</v>
      </c>
      <c r="D6" s="471"/>
      <c r="E6" s="471" t="s">
        <v>241</v>
      </c>
      <c r="F6" s="471"/>
      <c r="G6" s="471" t="s">
        <v>242</v>
      </c>
      <c r="H6" s="471"/>
      <c r="I6" s="471"/>
      <c r="J6" s="140"/>
      <c r="K6" s="141"/>
      <c r="L6" s="241"/>
      <c r="M6" s="142"/>
      <c r="N6" s="241"/>
      <c r="O6" s="143"/>
      <c r="AH6" s="364"/>
      <c r="AI6" s="364"/>
      <c r="AJ6" s="364"/>
    </row>
    <row r="7" spans="1:48" s="144" customFormat="1" ht="46.8">
      <c r="A7" s="470"/>
      <c r="B7" s="470"/>
      <c r="C7" s="145" t="s">
        <v>67</v>
      </c>
      <c r="D7" s="146" t="s">
        <v>68</v>
      </c>
      <c r="E7" s="147" t="s">
        <v>67</v>
      </c>
      <c r="F7" s="146" t="s">
        <v>68</v>
      </c>
      <c r="G7" s="145" t="s">
        <v>67</v>
      </c>
      <c r="H7" s="145" t="s">
        <v>68</v>
      </c>
      <c r="I7" s="147" t="s">
        <v>69</v>
      </c>
      <c r="J7" s="352" t="s">
        <v>70</v>
      </c>
      <c r="K7" s="141"/>
      <c r="L7" s="241"/>
      <c r="M7" s="142"/>
      <c r="N7" s="241"/>
      <c r="O7" s="143"/>
      <c r="V7" s="144">
        <f>G9/H9</f>
        <v>6329.8407271034948</v>
      </c>
      <c r="AH7" s="364"/>
      <c r="AI7" s="364"/>
      <c r="AJ7" s="364"/>
    </row>
    <row r="8" spans="1:48" s="152" customFormat="1" ht="18">
      <c r="A8" s="352">
        <v>1</v>
      </c>
      <c r="B8" s="352">
        <v>2</v>
      </c>
      <c r="C8" s="352">
        <v>3</v>
      </c>
      <c r="D8" s="148">
        <v>4</v>
      </c>
      <c r="E8" s="352">
        <v>6</v>
      </c>
      <c r="F8" s="148">
        <v>7</v>
      </c>
      <c r="G8" s="352">
        <v>9</v>
      </c>
      <c r="H8" s="352">
        <v>10</v>
      </c>
      <c r="I8" s="352">
        <v>11</v>
      </c>
      <c r="J8" s="352">
        <v>12</v>
      </c>
      <c r="K8" s="149"/>
      <c r="L8" s="242"/>
      <c r="M8" s="150"/>
      <c r="N8" s="242"/>
      <c r="O8" s="151"/>
      <c r="AH8" s="365"/>
      <c r="AI8" s="365"/>
      <c r="AJ8" s="365"/>
      <c r="AN8" s="332"/>
    </row>
    <row r="9" spans="1:48" s="161" customFormat="1" ht="21">
      <c r="A9" s="153" t="s">
        <v>8</v>
      </c>
      <c r="B9" s="154" t="s">
        <v>71</v>
      </c>
      <c r="C9" s="155">
        <f t="shared" ref="C9:H9" si="0">C11+C12</f>
        <v>371358.12800000003</v>
      </c>
      <c r="D9" s="155">
        <f t="shared" si="0"/>
        <v>115.7467</v>
      </c>
      <c r="E9" s="155">
        <f t="shared" si="0"/>
        <v>322300.63299999997</v>
      </c>
      <c r="F9" s="155">
        <f t="shared" si="0"/>
        <v>103.42430000000002</v>
      </c>
      <c r="G9" s="155">
        <f t="shared" si="0"/>
        <v>693658.76100000006</v>
      </c>
      <c r="H9" s="155">
        <f t="shared" si="0"/>
        <v>109.58550000000001</v>
      </c>
      <c r="I9" s="156">
        <v>289.96699999999998</v>
      </c>
      <c r="J9" s="157"/>
      <c r="K9" s="158">
        <f t="shared" ref="K9:K19" si="1">(D9+F9)/2</f>
        <v>109.58550000000001</v>
      </c>
      <c r="L9" s="169">
        <f>H9-K9</f>
        <v>0</v>
      </c>
      <c r="M9" s="159">
        <f t="shared" ref="M9:M19" si="2">C9+E9</f>
        <v>693658.76099999994</v>
      </c>
      <c r="N9" s="169">
        <f>M9-G9</f>
        <v>0</v>
      </c>
      <c r="O9" s="160">
        <f>G9-G14</f>
        <v>649708.86800000002</v>
      </c>
      <c r="S9" s="237">
        <f>C9/D9</f>
        <v>3208.3690334152075</v>
      </c>
      <c r="T9" s="237">
        <f>E9/F9</f>
        <v>3116.2950389802004</v>
      </c>
      <c r="U9" s="237">
        <f>G9/H9</f>
        <v>6329.8407271034948</v>
      </c>
      <c r="X9" s="161">
        <v>684182</v>
      </c>
      <c r="Y9" s="346"/>
      <c r="AG9" s="361">
        <f t="shared" ref="AG9:AG40" si="3">(D9+F9)/2-H9</f>
        <v>0</v>
      </c>
      <c r="AH9" s="366"/>
      <c r="AI9" s="366"/>
      <c r="AJ9" s="366"/>
    </row>
    <row r="10" spans="1:48" s="167" customFormat="1" ht="21">
      <c r="A10" s="162"/>
      <c r="B10" s="163" t="s">
        <v>72</v>
      </c>
      <c r="C10" s="164"/>
      <c r="D10" s="164"/>
      <c r="E10" s="164"/>
      <c r="F10" s="164"/>
      <c r="G10" s="164"/>
      <c r="H10" s="164"/>
      <c r="I10" s="338"/>
      <c r="J10" s="165"/>
      <c r="K10" s="158">
        <f t="shared" si="1"/>
        <v>0</v>
      </c>
      <c r="L10" s="169">
        <f t="shared" ref="L10:L76" si="4">H10-K10</f>
        <v>0</v>
      </c>
      <c r="M10" s="159">
        <f t="shared" si="2"/>
        <v>0</v>
      </c>
      <c r="N10" s="169">
        <f t="shared" ref="N10:N76" si="5">M10-G10</f>
        <v>0</v>
      </c>
      <c r="O10" s="166"/>
      <c r="Y10" s="342"/>
      <c r="Z10" s="356"/>
      <c r="AG10" s="167">
        <f t="shared" si="3"/>
        <v>0</v>
      </c>
      <c r="AH10" s="367"/>
      <c r="AI10" s="367"/>
      <c r="AJ10" s="367"/>
    </row>
    <row r="11" spans="1:48" s="167" customFormat="1" ht="21">
      <c r="A11" s="162" t="s">
        <v>29</v>
      </c>
      <c r="B11" s="163" t="s">
        <v>73</v>
      </c>
      <c r="C11" s="164"/>
      <c r="D11" s="164"/>
      <c r="E11" s="164"/>
      <c r="F11" s="164"/>
      <c r="G11" s="164"/>
      <c r="H11" s="164"/>
      <c r="I11" s="338"/>
      <c r="J11" s="165"/>
      <c r="K11" s="158">
        <f t="shared" si="1"/>
        <v>0</v>
      </c>
      <c r="L11" s="169">
        <f t="shared" si="4"/>
        <v>0</v>
      </c>
      <c r="M11" s="159">
        <f t="shared" si="2"/>
        <v>0</v>
      </c>
      <c r="N11" s="169">
        <f t="shared" si="5"/>
        <v>0</v>
      </c>
      <c r="O11" s="166"/>
      <c r="Y11" s="342"/>
      <c r="AG11" s="167">
        <f t="shared" si="3"/>
        <v>0</v>
      </c>
      <c r="AH11" s="367"/>
      <c r="AI11" s="367"/>
      <c r="AJ11" s="367"/>
    </row>
    <row r="12" spans="1:48" s="167" customFormat="1" ht="21">
      <c r="A12" s="162" t="s">
        <v>36</v>
      </c>
      <c r="B12" s="163" t="s">
        <v>74</v>
      </c>
      <c r="C12" s="164">
        <f>C14+C15+C16+C17+C19+C18+C20</f>
        <v>371358.12800000003</v>
      </c>
      <c r="D12" s="164">
        <f>D14+D15+D16+D17+D19+D18+D20</f>
        <v>115.7467</v>
      </c>
      <c r="E12" s="164">
        <f t="shared" ref="E12:F12" si="6">E14+E15+E16+E17+E19+E18+E20</f>
        <v>322300.63299999997</v>
      </c>
      <c r="F12" s="164">
        <f t="shared" si="6"/>
        <v>103.42430000000002</v>
      </c>
      <c r="G12" s="164">
        <f t="shared" ref="G12:H12" si="7">G14+G15+G16+G17+G19+G18+G20</f>
        <v>693658.76100000006</v>
      </c>
      <c r="H12" s="164">
        <f t="shared" si="7"/>
        <v>109.58550000000001</v>
      </c>
      <c r="I12" s="338"/>
      <c r="J12" s="165"/>
      <c r="K12" s="158">
        <f t="shared" si="1"/>
        <v>109.58550000000001</v>
      </c>
      <c r="L12" s="169">
        <f t="shared" si="4"/>
        <v>0</v>
      </c>
      <c r="M12" s="159">
        <f t="shared" si="2"/>
        <v>693658.76099999994</v>
      </c>
      <c r="N12" s="169">
        <f t="shared" si="5"/>
        <v>0</v>
      </c>
      <c r="O12" s="166"/>
      <c r="S12" s="237">
        <f>C12/D12</f>
        <v>3208.3690334152075</v>
      </c>
      <c r="T12" s="237">
        <f>E12/F12</f>
        <v>3116.2950389802004</v>
      </c>
      <c r="U12" s="237">
        <f t="shared" ref="U12:U78" si="8">G12/H12</f>
        <v>6329.8407271034948</v>
      </c>
      <c r="V12" s="345">
        <f>ROUND(G12/$V$7,4)</f>
        <v>109.5855</v>
      </c>
      <c r="AG12" s="167">
        <f t="shared" si="3"/>
        <v>0</v>
      </c>
      <c r="AH12" s="367">
        <f>C12/D12</f>
        <v>3208.3690334152075</v>
      </c>
      <c r="AI12" s="367">
        <f>E12/F12</f>
        <v>3116.2950389802004</v>
      </c>
      <c r="AJ12" s="367">
        <f>G12/H12</f>
        <v>6329.8407271034948</v>
      </c>
    </row>
    <row r="13" spans="1:48" s="167" customFormat="1" ht="21">
      <c r="A13" s="162"/>
      <c r="B13" s="163" t="s">
        <v>72</v>
      </c>
      <c r="C13" s="164"/>
      <c r="D13" s="164"/>
      <c r="E13" s="164"/>
      <c r="F13" s="164"/>
      <c r="G13" s="164"/>
      <c r="H13" s="164"/>
      <c r="I13" s="338"/>
      <c r="J13" s="165"/>
      <c r="K13" s="158">
        <f t="shared" si="1"/>
        <v>0</v>
      </c>
      <c r="L13" s="169">
        <f t="shared" si="4"/>
        <v>0</v>
      </c>
      <c r="M13" s="159">
        <f t="shared" si="2"/>
        <v>0</v>
      </c>
      <c r="N13" s="169">
        <f t="shared" si="5"/>
        <v>0</v>
      </c>
      <c r="O13" s="168"/>
      <c r="S13" s="237"/>
      <c r="T13" s="237"/>
      <c r="U13" s="237"/>
      <c r="V13" s="167">
        <f t="shared" ref="V13:V79" si="9">ROUND(G13/$V$7,4)</f>
        <v>0</v>
      </c>
      <c r="AG13" s="167">
        <f t="shared" si="3"/>
        <v>0</v>
      </c>
      <c r="AH13" s="367"/>
      <c r="AI13" s="367"/>
      <c r="AJ13" s="367"/>
    </row>
    <row r="14" spans="1:48" s="167" customFormat="1" ht="21">
      <c r="A14" s="162" t="s">
        <v>75</v>
      </c>
      <c r="B14" s="163" t="s">
        <v>173</v>
      </c>
      <c r="C14" s="164">
        <f t="shared" ref="C14:H14" si="10">C112</f>
        <v>24113.128000000001</v>
      </c>
      <c r="D14" s="164">
        <f t="shared" si="10"/>
        <v>8.7260000000000009</v>
      </c>
      <c r="E14" s="164">
        <f t="shared" si="10"/>
        <v>19836.764999999999</v>
      </c>
      <c r="F14" s="164">
        <f t="shared" si="10"/>
        <v>8.7260000000000009</v>
      </c>
      <c r="G14" s="164">
        <f t="shared" si="10"/>
        <v>43949.892999999996</v>
      </c>
      <c r="H14" s="164">
        <f t="shared" si="10"/>
        <v>8.7260000000000009</v>
      </c>
      <c r="I14" s="338"/>
      <c r="J14" s="165"/>
      <c r="K14" s="158">
        <f t="shared" si="1"/>
        <v>8.7260000000000009</v>
      </c>
      <c r="L14" s="169">
        <f t="shared" si="4"/>
        <v>0</v>
      </c>
      <c r="M14" s="159">
        <f t="shared" si="2"/>
        <v>43949.892999999996</v>
      </c>
      <c r="N14" s="169">
        <f t="shared" si="5"/>
        <v>0</v>
      </c>
      <c r="O14" s="168"/>
      <c r="S14" s="237">
        <f t="shared" ref="S14:S19" si="11">C14/D14</f>
        <v>2763.3655741462294</v>
      </c>
      <c r="T14" s="237">
        <f t="shared" ref="T14:T19" si="12">E14/F14</f>
        <v>2273.2941783176711</v>
      </c>
      <c r="U14" s="237">
        <f t="shared" si="8"/>
        <v>5036.6597524639001</v>
      </c>
      <c r="V14" s="167">
        <f t="shared" si="9"/>
        <v>6.9432999999999998</v>
      </c>
      <c r="AG14" s="167">
        <f t="shared" si="3"/>
        <v>0</v>
      </c>
      <c r="AH14" s="367">
        <f t="shared" ref="AH14:AH19" si="13">C14/D14</f>
        <v>2763.3655741462294</v>
      </c>
      <c r="AI14" s="367">
        <f t="shared" ref="AI14:AI19" si="14">E14/F14</f>
        <v>2273.2941783176711</v>
      </c>
      <c r="AJ14" s="367">
        <f t="shared" ref="AJ14:AJ76" si="15">G14/H14</f>
        <v>5036.6597524639001</v>
      </c>
    </row>
    <row r="15" spans="1:48" s="167" customFormat="1" ht="21">
      <c r="A15" s="162" t="s">
        <v>77</v>
      </c>
      <c r="B15" s="163" t="s">
        <v>80</v>
      </c>
      <c r="C15" s="164">
        <f t="shared" ref="C15:H15" si="16">C113+C143</f>
        <v>324430</v>
      </c>
      <c r="D15" s="164">
        <f t="shared" si="16"/>
        <v>100.1357</v>
      </c>
      <c r="E15" s="164">
        <f t="shared" si="16"/>
        <v>280976.15899999999</v>
      </c>
      <c r="F15" s="164">
        <f t="shared" si="16"/>
        <v>88.743300000000005</v>
      </c>
      <c r="G15" s="164">
        <f t="shared" si="16"/>
        <v>605406.15899999999</v>
      </c>
      <c r="H15" s="164">
        <f t="shared" si="16"/>
        <v>94.43950000000001</v>
      </c>
      <c r="I15" s="338"/>
      <c r="J15" s="165"/>
      <c r="K15" s="158">
        <f t="shared" si="1"/>
        <v>94.43950000000001</v>
      </c>
      <c r="L15" s="169">
        <f t="shared" si="4"/>
        <v>0</v>
      </c>
      <c r="M15" s="159">
        <f t="shared" si="2"/>
        <v>605406.15899999999</v>
      </c>
      <c r="N15" s="169">
        <f t="shared" si="5"/>
        <v>0</v>
      </c>
      <c r="O15" s="168"/>
      <c r="S15" s="237">
        <f t="shared" si="11"/>
        <v>3239.9034510169699</v>
      </c>
      <c r="T15" s="237">
        <f t="shared" si="12"/>
        <v>3166.1675754676689</v>
      </c>
      <c r="U15" s="237">
        <f t="shared" si="8"/>
        <v>6410.5184694963436</v>
      </c>
      <c r="V15" s="167">
        <f t="shared" si="9"/>
        <v>95.643199999999993</v>
      </c>
      <c r="AG15" s="167">
        <f t="shared" si="3"/>
        <v>0</v>
      </c>
      <c r="AH15" s="367">
        <f t="shared" si="13"/>
        <v>3239.9034510169699</v>
      </c>
      <c r="AI15" s="367">
        <f t="shared" si="14"/>
        <v>3166.1675754676689</v>
      </c>
      <c r="AJ15" s="367">
        <f t="shared" si="15"/>
        <v>6410.5184694963436</v>
      </c>
    </row>
    <row r="16" spans="1:48" s="167" customFormat="1" ht="21">
      <c r="A16" s="162" t="s">
        <v>79</v>
      </c>
      <c r="B16" s="163" t="s">
        <v>78</v>
      </c>
      <c r="C16" s="164">
        <f t="shared" ref="C16:H16" si="17">C114+C146</f>
        <v>640</v>
      </c>
      <c r="D16" s="164">
        <f t="shared" si="17"/>
        <v>0.1729</v>
      </c>
      <c r="E16" s="164">
        <f t="shared" si="17"/>
        <v>464.709</v>
      </c>
      <c r="F16" s="164">
        <f t="shared" si="17"/>
        <v>0.159</v>
      </c>
      <c r="G16" s="164">
        <f t="shared" si="17"/>
        <v>1104.7090000000001</v>
      </c>
      <c r="H16" s="164">
        <f t="shared" si="17"/>
        <v>0.16594999999999999</v>
      </c>
      <c r="I16" s="337"/>
      <c r="J16" s="165"/>
      <c r="K16" s="158">
        <f t="shared" si="1"/>
        <v>0.16594999999999999</v>
      </c>
      <c r="L16" s="169">
        <f t="shared" si="4"/>
        <v>0</v>
      </c>
      <c r="M16" s="159">
        <f t="shared" si="2"/>
        <v>1104.7090000000001</v>
      </c>
      <c r="N16" s="169">
        <f t="shared" si="5"/>
        <v>0</v>
      </c>
      <c r="O16" s="168"/>
      <c r="S16" s="237">
        <f t="shared" si="11"/>
        <v>3701.5615962984384</v>
      </c>
      <c r="T16" s="237">
        <f t="shared" si="12"/>
        <v>2922.6981132075471</v>
      </c>
      <c r="U16" s="237">
        <f t="shared" si="8"/>
        <v>6656.878577884906</v>
      </c>
      <c r="V16" s="167">
        <f t="shared" si="9"/>
        <v>0.17449999999999999</v>
      </c>
      <c r="Z16" s="358"/>
      <c r="AG16" s="167">
        <f t="shared" si="3"/>
        <v>0</v>
      </c>
      <c r="AH16" s="367">
        <f t="shared" si="13"/>
        <v>3701.5615962984384</v>
      </c>
      <c r="AI16" s="367">
        <f t="shared" si="14"/>
        <v>2922.6981132075471</v>
      </c>
      <c r="AJ16" s="367">
        <f t="shared" si="15"/>
        <v>6656.878577884906</v>
      </c>
      <c r="AK16" s="344"/>
      <c r="AL16" s="343"/>
      <c r="AM16" s="343"/>
      <c r="AN16" s="344"/>
      <c r="AO16" s="343"/>
      <c r="AP16" s="343"/>
      <c r="AV16" s="342"/>
    </row>
    <row r="17" spans="1:36" s="167" customFormat="1" ht="21">
      <c r="A17" s="162" t="s">
        <v>174</v>
      </c>
      <c r="B17" s="163" t="s">
        <v>76</v>
      </c>
      <c r="C17" s="164">
        <f t="shared" ref="C17:H17" si="18">C115+C144</f>
        <v>2585</v>
      </c>
      <c r="D17" s="164">
        <f t="shared" si="18"/>
        <v>0.74070000000000003</v>
      </c>
      <c r="E17" s="164">
        <f t="shared" si="18"/>
        <v>1965</v>
      </c>
      <c r="F17" s="164">
        <f t="shared" si="18"/>
        <v>0.59840000000000004</v>
      </c>
      <c r="G17" s="164">
        <f t="shared" si="18"/>
        <v>4550</v>
      </c>
      <c r="H17" s="164">
        <f t="shared" si="18"/>
        <v>0.66955000000000009</v>
      </c>
      <c r="I17" s="337"/>
      <c r="J17" s="165"/>
      <c r="K17" s="158">
        <f t="shared" si="1"/>
        <v>0.66955000000000009</v>
      </c>
      <c r="L17" s="169">
        <f t="shared" si="4"/>
        <v>0</v>
      </c>
      <c r="M17" s="159">
        <f t="shared" si="2"/>
        <v>4550</v>
      </c>
      <c r="N17" s="169">
        <f t="shared" si="5"/>
        <v>0</v>
      </c>
      <c r="O17" s="168"/>
      <c r="S17" s="237">
        <f t="shared" si="11"/>
        <v>3489.9419468070741</v>
      </c>
      <c r="T17" s="237">
        <f t="shared" si="12"/>
        <v>3283.7566844919784</v>
      </c>
      <c r="U17" s="237">
        <f t="shared" si="8"/>
        <v>6795.6089911134331</v>
      </c>
      <c r="V17" s="167">
        <f t="shared" si="9"/>
        <v>0.71879999999999999</v>
      </c>
      <c r="Z17" s="358"/>
      <c r="AG17" s="167">
        <f t="shared" si="3"/>
        <v>0</v>
      </c>
      <c r="AH17" s="367">
        <f t="shared" si="13"/>
        <v>3489.9419468070741</v>
      </c>
      <c r="AI17" s="367">
        <f t="shared" si="14"/>
        <v>3283.7566844919784</v>
      </c>
      <c r="AJ17" s="367">
        <f t="shared" si="15"/>
        <v>6795.6089911134331</v>
      </c>
    </row>
    <row r="18" spans="1:36" s="167" customFormat="1" ht="21">
      <c r="A18" s="162" t="s">
        <v>175</v>
      </c>
      <c r="B18" s="163" t="s">
        <v>176</v>
      </c>
      <c r="C18" s="164">
        <f t="shared" ref="C18:H18" si="19">C145</f>
        <v>90</v>
      </c>
      <c r="D18" s="164">
        <f t="shared" si="19"/>
        <v>2.64E-2</v>
      </c>
      <c r="E18" s="164">
        <f t="shared" si="19"/>
        <v>58</v>
      </c>
      <c r="F18" s="164">
        <f t="shared" si="19"/>
        <v>2.3599999999999999E-2</v>
      </c>
      <c r="G18" s="164">
        <f t="shared" si="19"/>
        <v>148</v>
      </c>
      <c r="H18" s="164">
        <f t="shared" si="19"/>
        <v>2.5000000000000001E-2</v>
      </c>
      <c r="I18" s="337"/>
      <c r="J18" s="165"/>
      <c r="K18" s="158">
        <f t="shared" si="1"/>
        <v>2.5000000000000001E-2</v>
      </c>
      <c r="L18" s="169">
        <f t="shared" si="4"/>
        <v>0</v>
      </c>
      <c r="M18" s="159">
        <f t="shared" si="2"/>
        <v>148</v>
      </c>
      <c r="N18" s="169">
        <f t="shared" si="5"/>
        <v>0</v>
      </c>
      <c r="O18" s="168"/>
      <c r="S18" s="237">
        <f t="shared" si="11"/>
        <v>3409.090909090909</v>
      </c>
      <c r="T18" s="237">
        <f t="shared" si="12"/>
        <v>2457.6271186440677</v>
      </c>
      <c r="U18" s="237">
        <f t="shared" si="8"/>
        <v>5920</v>
      </c>
      <c r="V18" s="167">
        <f t="shared" si="9"/>
        <v>2.3400000000000001E-2</v>
      </c>
      <c r="Z18" s="358"/>
      <c r="AG18" s="167">
        <f t="shared" si="3"/>
        <v>0</v>
      </c>
      <c r="AH18" s="367">
        <f t="shared" si="13"/>
        <v>3409.090909090909</v>
      </c>
      <c r="AI18" s="367">
        <f t="shared" si="14"/>
        <v>2457.6271186440677</v>
      </c>
      <c r="AJ18" s="367">
        <f t="shared" si="15"/>
        <v>5920</v>
      </c>
    </row>
    <row r="19" spans="1:36" s="167" customFormat="1" ht="21">
      <c r="A19" s="162" t="s">
        <v>177</v>
      </c>
      <c r="B19" s="163" t="s">
        <v>178</v>
      </c>
      <c r="C19" s="164">
        <f t="shared" ref="C19:H19" si="20">C117</f>
        <v>19500</v>
      </c>
      <c r="D19" s="164">
        <f t="shared" si="20"/>
        <v>5.9450000000000003</v>
      </c>
      <c r="E19" s="164">
        <f t="shared" si="20"/>
        <v>19000</v>
      </c>
      <c r="F19" s="164">
        <f t="shared" si="20"/>
        <v>5.1740000000000004</v>
      </c>
      <c r="G19" s="164">
        <f t="shared" si="20"/>
        <v>38500</v>
      </c>
      <c r="H19" s="164">
        <f t="shared" si="20"/>
        <v>5.5594999999999999</v>
      </c>
      <c r="I19" s="337"/>
      <c r="J19" s="165"/>
      <c r="K19" s="158">
        <f t="shared" si="1"/>
        <v>5.5594999999999999</v>
      </c>
      <c r="L19" s="169">
        <f t="shared" si="4"/>
        <v>0</v>
      </c>
      <c r="M19" s="159">
        <f t="shared" si="2"/>
        <v>38500</v>
      </c>
      <c r="N19" s="169">
        <f t="shared" si="5"/>
        <v>0</v>
      </c>
      <c r="O19" s="168"/>
      <c r="S19" s="237">
        <f t="shared" si="11"/>
        <v>3280.0672834314551</v>
      </c>
      <c r="T19" s="237">
        <f t="shared" si="12"/>
        <v>3672.2071897951291</v>
      </c>
      <c r="U19" s="237">
        <f t="shared" si="8"/>
        <v>6925.083190934437</v>
      </c>
      <c r="V19" s="167">
        <f t="shared" si="9"/>
        <v>6.0823</v>
      </c>
      <c r="Z19" s="358"/>
      <c r="AG19" s="167">
        <f t="shared" si="3"/>
        <v>0</v>
      </c>
      <c r="AH19" s="367">
        <f t="shared" si="13"/>
        <v>3280.0672834314551</v>
      </c>
      <c r="AI19" s="367">
        <f t="shared" si="14"/>
        <v>3672.2071897951291</v>
      </c>
      <c r="AJ19" s="367">
        <f t="shared" si="15"/>
        <v>6925.083190934437</v>
      </c>
    </row>
    <row r="20" spans="1:36" s="167" customFormat="1" ht="21">
      <c r="A20" s="162" t="s">
        <v>246</v>
      </c>
      <c r="B20" s="163" t="s">
        <v>245</v>
      </c>
      <c r="C20" s="164"/>
      <c r="D20" s="164"/>
      <c r="E20" s="164"/>
      <c r="F20" s="164"/>
      <c r="G20" s="164"/>
      <c r="H20" s="164"/>
      <c r="I20" s="337"/>
      <c r="J20" s="165"/>
      <c r="K20" s="158"/>
      <c r="L20" s="169"/>
      <c r="M20" s="159"/>
      <c r="N20" s="169"/>
      <c r="O20" s="168"/>
      <c r="S20" s="237"/>
      <c r="T20" s="237"/>
      <c r="U20" s="237"/>
      <c r="AG20" s="167">
        <f t="shared" si="3"/>
        <v>0</v>
      </c>
      <c r="AH20" s="367"/>
      <c r="AI20" s="367"/>
      <c r="AJ20" s="367"/>
    </row>
    <row r="21" spans="1:36" s="161" customFormat="1" ht="21">
      <c r="A21" s="153" t="s">
        <v>9</v>
      </c>
      <c r="B21" s="154" t="s">
        <v>81</v>
      </c>
      <c r="C21" s="155">
        <f t="shared" ref="C21:H21" si="21">C119+C149</f>
        <v>51941.08</v>
      </c>
      <c r="D21" s="155">
        <f t="shared" si="21"/>
        <v>15.803000000000001</v>
      </c>
      <c r="E21" s="171">
        <f t="shared" si="21"/>
        <v>51730.59</v>
      </c>
      <c r="F21" s="171">
        <f t="shared" si="21"/>
        <v>16.139199999999999</v>
      </c>
      <c r="G21" s="155">
        <f t="shared" si="21"/>
        <v>103671.67</v>
      </c>
      <c r="H21" s="155">
        <f t="shared" si="21"/>
        <v>15.9711</v>
      </c>
      <c r="I21" s="339"/>
      <c r="J21" s="157"/>
      <c r="K21" s="158">
        <f t="shared" ref="K21:K52" si="22">(D21+F21)/2</f>
        <v>15.9711</v>
      </c>
      <c r="L21" s="169">
        <f t="shared" si="4"/>
        <v>0</v>
      </c>
      <c r="M21" s="159">
        <f t="shared" ref="M21:M52" si="23">C21+E21</f>
        <v>103671.67</v>
      </c>
      <c r="N21" s="169">
        <f t="shared" si="5"/>
        <v>0</v>
      </c>
      <c r="O21" s="172">
        <f>G21/G9</f>
        <v>0.14945629728736315</v>
      </c>
      <c r="Q21" s="235">
        <f>C21+C24</f>
        <v>358686.04900000006</v>
      </c>
      <c r="S21" s="237">
        <f>C21/D21</f>
        <v>3286.7860532810223</v>
      </c>
      <c r="T21" s="237">
        <f>E21/F21</f>
        <v>3205.2759740259739</v>
      </c>
      <c r="U21" s="237">
        <f t="shared" si="8"/>
        <v>6491.2041124280731</v>
      </c>
      <c r="V21" s="161">
        <f t="shared" si="9"/>
        <v>16.3782</v>
      </c>
      <c r="X21" s="275">
        <f>G21/G9</f>
        <v>0.14945629728736315</v>
      </c>
      <c r="AG21" s="161">
        <f t="shared" si="3"/>
        <v>0</v>
      </c>
      <c r="AH21" s="366">
        <f>C21/D21</f>
        <v>3286.7860532810223</v>
      </c>
      <c r="AI21" s="366">
        <f>E21/F21</f>
        <v>3205.2759740259739</v>
      </c>
      <c r="AJ21" s="366">
        <f t="shared" si="15"/>
        <v>6491.2041124280731</v>
      </c>
    </row>
    <row r="22" spans="1:36" s="161" customFormat="1" ht="41.4">
      <c r="A22" s="173" t="s">
        <v>10</v>
      </c>
      <c r="B22" s="154" t="s">
        <v>82</v>
      </c>
      <c r="C22" s="155">
        <f t="shared" ref="C22:H22" si="24">C24+C25</f>
        <v>318899.96900000004</v>
      </c>
      <c r="D22" s="155">
        <f t="shared" si="24"/>
        <v>98.767699999999991</v>
      </c>
      <c r="E22" s="155">
        <f t="shared" si="24"/>
        <v>271552.23300000001</v>
      </c>
      <c r="F22" s="171">
        <f t="shared" si="24"/>
        <v>86.109099999999998</v>
      </c>
      <c r="G22" s="155">
        <f t="shared" si="24"/>
        <v>590452.20200000005</v>
      </c>
      <c r="H22" s="155">
        <f t="shared" si="24"/>
        <v>92.438400000000001</v>
      </c>
      <c r="I22" s="336"/>
      <c r="J22" s="157"/>
      <c r="K22" s="158">
        <f t="shared" si="22"/>
        <v>92.438400000000001</v>
      </c>
      <c r="L22" s="169">
        <f>H22-K22</f>
        <v>0</v>
      </c>
      <c r="M22" s="159">
        <f t="shared" si="23"/>
        <v>590452.20200000005</v>
      </c>
      <c r="N22" s="169">
        <f t="shared" si="5"/>
        <v>0</v>
      </c>
      <c r="O22" s="169"/>
      <c r="Q22" s="235">
        <f>E21+E24</f>
        <v>313972.82299999997</v>
      </c>
      <c r="S22" s="237">
        <f>C22/D22</f>
        <v>3228.7880450795155</v>
      </c>
      <c r="T22" s="237">
        <f>E22/F22</f>
        <v>3153.5834540135711</v>
      </c>
      <c r="U22" s="237">
        <f t="shared" si="8"/>
        <v>6387.5207922248765</v>
      </c>
      <c r="V22" s="161">
        <f t="shared" si="9"/>
        <v>93.280699999999996</v>
      </c>
      <c r="AG22" s="161">
        <f t="shared" si="3"/>
        <v>0</v>
      </c>
      <c r="AH22" s="366">
        <f>C22/D22</f>
        <v>3228.7880450795155</v>
      </c>
      <c r="AI22" s="366">
        <f>E22/F22</f>
        <v>3153.5834540135711</v>
      </c>
      <c r="AJ22" s="366">
        <f t="shared" si="15"/>
        <v>6387.5207922248765</v>
      </c>
    </row>
    <row r="23" spans="1:36" s="167" customFormat="1" ht="21">
      <c r="A23" s="162"/>
      <c r="B23" s="163" t="s">
        <v>83</v>
      </c>
      <c r="C23" s="155"/>
      <c r="D23" s="155"/>
      <c r="E23" s="164">
        <f>G23-C23</f>
        <v>0</v>
      </c>
      <c r="F23" s="164"/>
      <c r="G23" s="155"/>
      <c r="H23" s="155"/>
      <c r="I23" s="337"/>
      <c r="J23" s="165"/>
      <c r="K23" s="158">
        <f t="shared" si="22"/>
        <v>0</v>
      </c>
      <c r="L23" s="169">
        <f>H23-K23</f>
        <v>0</v>
      </c>
      <c r="M23" s="159">
        <f t="shared" si="23"/>
        <v>0</v>
      </c>
      <c r="N23" s="169">
        <f t="shared" si="5"/>
        <v>0</v>
      </c>
      <c r="O23" s="168"/>
      <c r="S23" s="237"/>
      <c r="T23" s="237"/>
      <c r="U23" s="237"/>
      <c r="V23" s="167">
        <f t="shared" si="9"/>
        <v>0</v>
      </c>
      <c r="AG23" s="167">
        <f t="shared" si="3"/>
        <v>0</v>
      </c>
      <c r="AH23" s="367"/>
      <c r="AI23" s="367"/>
      <c r="AJ23" s="367"/>
    </row>
    <row r="24" spans="1:36" s="167" customFormat="1" ht="21">
      <c r="A24" s="162" t="s">
        <v>84</v>
      </c>
      <c r="B24" s="163" t="s">
        <v>85</v>
      </c>
      <c r="C24" s="164">
        <f t="shared" ref="C24:H24" si="25">C122+C152</f>
        <v>306744.96900000004</v>
      </c>
      <c r="D24" s="164">
        <f t="shared" si="25"/>
        <v>95.269199999999998</v>
      </c>
      <c r="E24" s="164">
        <f t="shared" si="25"/>
        <v>262242.23300000001</v>
      </c>
      <c r="F24" s="164">
        <f t="shared" si="25"/>
        <v>82.852599999999995</v>
      </c>
      <c r="G24" s="164">
        <f t="shared" si="25"/>
        <v>568987.20200000005</v>
      </c>
      <c r="H24" s="164">
        <f t="shared" si="25"/>
        <v>89.060900000000004</v>
      </c>
      <c r="I24" s="337"/>
      <c r="J24" s="165"/>
      <c r="K24" s="158">
        <f t="shared" si="22"/>
        <v>89.060900000000004</v>
      </c>
      <c r="L24" s="169">
        <f t="shared" si="4"/>
        <v>0</v>
      </c>
      <c r="M24" s="159">
        <f t="shared" si="23"/>
        <v>568987.20200000005</v>
      </c>
      <c r="N24" s="169">
        <f t="shared" si="5"/>
        <v>0</v>
      </c>
      <c r="O24" s="168"/>
      <c r="S24" s="237">
        <f>C24/D24</f>
        <v>3219.770597422882</v>
      </c>
      <c r="T24" s="237">
        <f>E24/F24</f>
        <v>3165.1660056534138</v>
      </c>
      <c r="U24" s="237">
        <f t="shared" si="8"/>
        <v>6388.7430061901468</v>
      </c>
      <c r="V24" s="167">
        <f t="shared" si="9"/>
        <v>89.889700000000005</v>
      </c>
      <c r="AG24" s="167">
        <f t="shared" si="3"/>
        <v>0</v>
      </c>
      <c r="AH24" s="367">
        <f>C24/D24</f>
        <v>3219.770597422882</v>
      </c>
      <c r="AI24" s="367">
        <f>E24/F24</f>
        <v>3165.1660056534138</v>
      </c>
      <c r="AJ24" s="367">
        <f t="shared" si="15"/>
        <v>6388.7430061901468</v>
      </c>
    </row>
    <row r="25" spans="1:36" s="167" customFormat="1" ht="21">
      <c r="A25" s="162" t="s">
        <v>86</v>
      </c>
      <c r="B25" s="163" t="s">
        <v>87</v>
      </c>
      <c r="C25" s="164">
        <f>C31+C27+C29+C33+C35</f>
        <v>12155</v>
      </c>
      <c r="D25" s="164">
        <f>D31+D27+D29+D33+D35</f>
        <v>3.4984999999999999</v>
      </c>
      <c r="E25" s="164">
        <f t="shared" ref="E25:F25" si="26">E31+E27+E29+E33+E35</f>
        <v>9310</v>
      </c>
      <c r="F25" s="164">
        <f t="shared" si="26"/>
        <v>3.2565</v>
      </c>
      <c r="G25" s="164">
        <f t="shared" ref="G25:H25" si="27">G31+G27+G29+G33+G35</f>
        <v>21465</v>
      </c>
      <c r="H25" s="164">
        <f t="shared" si="27"/>
        <v>3.3774999999999999</v>
      </c>
      <c r="I25" s="338"/>
      <c r="J25" s="165"/>
      <c r="K25" s="158">
        <f t="shared" si="22"/>
        <v>3.3774999999999999</v>
      </c>
      <c r="L25" s="169">
        <f t="shared" si="4"/>
        <v>0</v>
      </c>
      <c r="M25" s="159">
        <f t="shared" si="23"/>
        <v>21465</v>
      </c>
      <c r="N25" s="169">
        <f t="shared" si="5"/>
        <v>0</v>
      </c>
      <c r="O25" s="168"/>
      <c r="S25" s="237">
        <f>C25/D25</f>
        <v>3474.3461483492924</v>
      </c>
      <c r="T25" s="237">
        <f>E25/F25</f>
        <v>2858.8975894365117</v>
      </c>
      <c r="U25" s="237">
        <f t="shared" si="8"/>
        <v>6355.2923760177646</v>
      </c>
      <c r="V25" s="167">
        <f t="shared" si="9"/>
        <v>3.3910999999999998</v>
      </c>
      <c r="AG25" s="167">
        <f t="shared" si="3"/>
        <v>0</v>
      </c>
      <c r="AH25" s="367">
        <f>C25/D25</f>
        <v>3474.3461483492924</v>
      </c>
      <c r="AI25" s="367">
        <f>E25/F25</f>
        <v>2858.8975894365117</v>
      </c>
      <c r="AJ25" s="367">
        <f t="shared" si="15"/>
        <v>6355.2923760177646</v>
      </c>
    </row>
    <row r="26" spans="1:36" s="167" customFormat="1" ht="21">
      <c r="A26" s="162"/>
      <c r="B26" s="163" t="s">
        <v>83</v>
      </c>
      <c r="C26" s="164"/>
      <c r="D26" s="164"/>
      <c r="E26" s="164"/>
      <c r="F26" s="164"/>
      <c r="G26" s="164"/>
      <c r="H26" s="164"/>
      <c r="I26" s="337"/>
      <c r="J26" s="165"/>
      <c r="K26" s="158">
        <f t="shared" si="22"/>
        <v>0</v>
      </c>
      <c r="L26" s="169">
        <f t="shared" si="4"/>
        <v>0</v>
      </c>
      <c r="M26" s="159">
        <f t="shared" si="23"/>
        <v>0</v>
      </c>
      <c r="N26" s="169">
        <f t="shared" si="5"/>
        <v>0</v>
      </c>
      <c r="O26" s="168"/>
      <c r="S26" s="237"/>
      <c r="T26" s="237"/>
      <c r="U26" s="237"/>
      <c r="V26" s="167">
        <f t="shared" si="9"/>
        <v>0</v>
      </c>
      <c r="AG26" s="167">
        <f t="shared" si="3"/>
        <v>0</v>
      </c>
      <c r="AH26" s="367"/>
      <c r="AI26" s="367"/>
      <c r="AJ26" s="367"/>
    </row>
    <row r="27" spans="1:36" s="167" customFormat="1" ht="21">
      <c r="A27" s="162" t="s">
        <v>88</v>
      </c>
      <c r="B27" s="163" t="s">
        <v>80</v>
      </c>
      <c r="C27" s="164"/>
      <c r="D27" s="164"/>
      <c r="E27" s="164"/>
      <c r="F27" s="164"/>
      <c r="G27" s="164"/>
      <c r="H27" s="164"/>
      <c r="I27" s="337"/>
      <c r="J27" s="165"/>
      <c r="K27" s="158">
        <f t="shared" si="22"/>
        <v>0</v>
      </c>
      <c r="L27" s="169">
        <f t="shared" si="4"/>
        <v>0</v>
      </c>
      <c r="M27" s="159">
        <f t="shared" si="23"/>
        <v>0</v>
      </c>
      <c r="N27" s="169">
        <f t="shared" si="5"/>
        <v>0</v>
      </c>
      <c r="O27" s="168"/>
      <c r="S27" s="237"/>
      <c r="T27" s="237"/>
      <c r="U27" s="237"/>
      <c r="V27" s="167">
        <f t="shared" si="9"/>
        <v>0</v>
      </c>
      <c r="AG27" s="167">
        <f t="shared" si="3"/>
        <v>0</v>
      </c>
      <c r="AH27" s="367"/>
      <c r="AI27" s="367"/>
      <c r="AJ27" s="367"/>
    </row>
    <row r="28" spans="1:36" s="167" customFormat="1" ht="21">
      <c r="A28" s="174" t="s">
        <v>164</v>
      </c>
      <c r="B28" s="175" t="s">
        <v>179</v>
      </c>
      <c r="C28" s="164">
        <f t="shared" ref="C28:H28" si="28">C27-C15</f>
        <v>-324430</v>
      </c>
      <c r="D28" s="164">
        <f t="shared" si="28"/>
        <v>-100.1357</v>
      </c>
      <c r="E28" s="164">
        <f t="shared" si="28"/>
        <v>-280976.15899999999</v>
      </c>
      <c r="F28" s="164">
        <f t="shared" si="28"/>
        <v>-88.743300000000005</v>
      </c>
      <c r="G28" s="164">
        <f t="shared" si="28"/>
        <v>-605406.15899999999</v>
      </c>
      <c r="H28" s="164">
        <f t="shared" si="28"/>
        <v>-94.43950000000001</v>
      </c>
      <c r="I28" s="337"/>
      <c r="J28" s="165"/>
      <c r="K28" s="158">
        <f t="shared" si="22"/>
        <v>-94.43950000000001</v>
      </c>
      <c r="L28" s="169">
        <f t="shared" si="4"/>
        <v>0</v>
      </c>
      <c r="M28" s="159">
        <f t="shared" si="23"/>
        <v>-605406.15899999999</v>
      </c>
      <c r="N28" s="169">
        <f t="shared" si="5"/>
        <v>0</v>
      </c>
      <c r="O28" s="168"/>
      <c r="S28" s="237">
        <f>C28/D28</f>
        <v>3239.9034510169699</v>
      </c>
      <c r="T28" s="237">
        <f>E28/F28</f>
        <v>3166.1675754676689</v>
      </c>
      <c r="U28" s="237">
        <f t="shared" si="8"/>
        <v>6410.5184694963436</v>
      </c>
      <c r="V28" s="167">
        <f t="shared" si="9"/>
        <v>-95.643199999999993</v>
      </c>
      <c r="AG28" s="167">
        <f t="shared" si="3"/>
        <v>0</v>
      </c>
      <c r="AH28" s="367">
        <f>C28/D28</f>
        <v>3239.9034510169699</v>
      </c>
      <c r="AI28" s="367">
        <f>E28/F28</f>
        <v>3166.1675754676689</v>
      </c>
      <c r="AJ28" s="367">
        <f t="shared" si="15"/>
        <v>6410.5184694963436</v>
      </c>
    </row>
    <row r="29" spans="1:36" s="167" customFormat="1" ht="21">
      <c r="A29" s="162" t="s">
        <v>180</v>
      </c>
      <c r="B29" s="163" t="s">
        <v>181</v>
      </c>
      <c r="C29" s="164"/>
      <c r="D29" s="164"/>
      <c r="E29" s="164"/>
      <c r="F29" s="164"/>
      <c r="G29" s="164"/>
      <c r="H29" s="164"/>
      <c r="I29" s="337"/>
      <c r="J29" s="165"/>
      <c r="K29" s="158">
        <f t="shared" si="22"/>
        <v>0</v>
      </c>
      <c r="L29" s="169">
        <f t="shared" si="4"/>
        <v>0</v>
      </c>
      <c r="M29" s="159">
        <f t="shared" si="23"/>
        <v>0</v>
      </c>
      <c r="N29" s="169">
        <f t="shared" si="5"/>
        <v>0</v>
      </c>
      <c r="O29" s="168"/>
      <c r="S29" s="237"/>
      <c r="T29" s="237"/>
      <c r="U29" s="237"/>
      <c r="V29" s="167">
        <f t="shared" si="9"/>
        <v>0</v>
      </c>
      <c r="AG29" s="167">
        <f t="shared" si="3"/>
        <v>0</v>
      </c>
      <c r="AH29" s="367"/>
      <c r="AI29" s="367"/>
      <c r="AJ29" s="367"/>
    </row>
    <row r="30" spans="1:36" s="167" customFormat="1" ht="21">
      <c r="A30" s="174" t="s">
        <v>165</v>
      </c>
      <c r="B30" s="175" t="s">
        <v>182</v>
      </c>
      <c r="C30" s="164">
        <f>C29-C16</f>
        <v>-640</v>
      </c>
      <c r="D30" s="164">
        <f>D29-D16</f>
        <v>-0.1729</v>
      </c>
      <c r="E30" s="164">
        <f>G30-C30</f>
        <v>-464.70900000000006</v>
      </c>
      <c r="F30" s="164">
        <f>F29-F16</f>
        <v>-0.159</v>
      </c>
      <c r="G30" s="164">
        <f>G29-G16</f>
        <v>-1104.7090000000001</v>
      </c>
      <c r="H30" s="164">
        <f>H29-H16</f>
        <v>-0.16594999999999999</v>
      </c>
      <c r="I30" s="337"/>
      <c r="J30" s="165"/>
      <c r="K30" s="158">
        <f t="shared" si="22"/>
        <v>-0.16594999999999999</v>
      </c>
      <c r="L30" s="169">
        <f t="shared" si="4"/>
        <v>0</v>
      </c>
      <c r="M30" s="159">
        <f t="shared" si="23"/>
        <v>-1104.7090000000001</v>
      </c>
      <c r="N30" s="169">
        <f t="shared" si="5"/>
        <v>0</v>
      </c>
      <c r="O30" s="168"/>
      <c r="S30" s="237">
        <f>C30/D30</f>
        <v>3701.5615962984384</v>
      </c>
      <c r="T30" s="237">
        <f>E30/F30</f>
        <v>2922.6981132075475</v>
      </c>
      <c r="U30" s="237">
        <f t="shared" si="8"/>
        <v>6656.878577884906</v>
      </c>
      <c r="V30" s="167">
        <f t="shared" si="9"/>
        <v>-0.17449999999999999</v>
      </c>
      <c r="AG30" s="167">
        <f t="shared" si="3"/>
        <v>0</v>
      </c>
      <c r="AH30" s="367">
        <f>C30/D30</f>
        <v>3701.5615962984384</v>
      </c>
      <c r="AI30" s="367">
        <f>E30/F30</f>
        <v>2922.6981132075475</v>
      </c>
      <c r="AJ30" s="367">
        <f t="shared" si="15"/>
        <v>6656.878577884906</v>
      </c>
    </row>
    <row r="31" spans="1:36" s="167" customFormat="1" ht="21">
      <c r="A31" s="162" t="s">
        <v>183</v>
      </c>
      <c r="B31" s="163" t="s">
        <v>76</v>
      </c>
      <c r="C31" s="164">
        <f>C129+C157</f>
        <v>11930</v>
      </c>
      <c r="D31" s="164">
        <f>D129+D157</f>
        <v>3.4304999999999999</v>
      </c>
      <c r="E31" s="164">
        <f t="shared" ref="E31:F31" si="29">E129+E157</f>
        <v>9085</v>
      </c>
      <c r="F31" s="164">
        <f t="shared" si="29"/>
        <v>3.1884999999999999</v>
      </c>
      <c r="G31" s="164">
        <f t="shared" ref="G31:H31" si="30">G129+G157</f>
        <v>21015</v>
      </c>
      <c r="H31" s="164">
        <f t="shared" si="30"/>
        <v>3.3094999999999999</v>
      </c>
      <c r="I31" s="337"/>
      <c r="J31" s="165"/>
      <c r="K31" s="158">
        <f t="shared" si="22"/>
        <v>3.3094999999999999</v>
      </c>
      <c r="L31" s="169">
        <f t="shared" si="4"/>
        <v>0</v>
      </c>
      <c r="M31" s="159">
        <f t="shared" si="23"/>
        <v>21015</v>
      </c>
      <c r="N31" s="169">
        <f t="shared" si="5"/>
        <v>0</v>
      </c>
      <c r="O31" s="168"/>
      <c r="S31" s="237">
        <f>C31/D31</f>
        <v>3477.6271680513046</v>
      </c>
      <c r="T31" s="237">
        <f>E31/F31</f>
        <v>2849.302179708327</v>
      </c>
      <c r="U31" s="237">
        <f t="shared" si="8"/>
        <v>6349.9017978546608</v>
      </c>
      <c r="V31" s="167">
        <f t="shared" si="9"/>
        <v>3.32</v>
      </c>
      <c r="AG31" s="167">
        <f t="shared" si="3"/>
        <v>0</v>
      </c>
      <c r="AH31" s="367">
        <f>C31/D31</f>
        <v>3477.6271680513046</v>
      </c>
      <c r="AI31" s="367">
        <f>E31/F31</f>
        <v>2849.302179708327</v>
      </c>
      <c r="AJ31" s="367">
        <f t="shared" si="15"/>
        <v>6349.9017978546608</v>
      </c>
    </row>
    <row r="32" spans="1:36" s="167" customFormat="1" ht="21">
      <c r="A32" s="174" t="s">
        <v>184</v>
      </c>
      <c r="B32" s="175" t="s">
        <v>185</v>
      </c>
      <c r="C32" s="164">
        <f t="shared" ref="C32:H32" si="31">C31-C17</f>
        <v>9345</v>
      </c>
      <c r="D32" s="164">
        <f t="shared" si="31"/>
        <v>2.6898</v>
      </c>
      <c r="E32" s="164">
        <f t="shared" si="31"/>
        <v>7120</v>
      </c>
      <c r="F32" s="164">
        <f t="shared" si="31"/>
        <v>2.5900999999999996</v>
      </c>
      <c r="G32" s="164">
        <f t="shared" si="31"/>
        <v>16465</v>
      </c>
      <c r="H32" s="164">
        <f t="shared" si="31"/>
        <v>2.6399499999999998</v>
      </c>
      <c r="I32" s="337"/>
      <c r="J32" s="165"/>
      <c r="K32" s="158">
        <f t="shared" si="22"/>
        <v>2.6399499999999998</v>
      </c>
      <c r="L32" s="169">
        <f t="shared" si="4"/>
        <v>0</v>
      </c>
      <c r="M32" s="159">
        <f t="shared" si="23"/>
        <v>16465</v>
      </c>
      <c r="N32" s="169">
        <f t="shared" si="5"/>
        <v>0</v>
      </c>
      <c r="O32" s="168"/>
      <c r="S32" s="237">
        <f>C32/D32</f>
        <v>3474.2360026767792</v>
      </c>
      <c r="T32" s="237">
        <f>E32/F32</f>
        <v>2748.9286127948731</v>
      </c>
      <c r="U32" s="237">
        <f t="shared" si="8"/>
        <v>6236.8605466012623</v>
      </c>
      <c r="V32" s="167">
        <f t="shared" si="9"/>
        <v>2.6012</v>
      </c>
      <c r="AG32" s="167">
        <f t="shared" si="3"/>
        <v>0</v>
      </c>
      <c r="AH32" s="367">
        <f>C32/D32</f>
        <v>3474.2360026767792</v>
      </c>
      <c r="AI32" s="367">
        <f>E32/F32</f>
        <v>2748.9286127948731</v>
      </c>
      <c r="AJ32" s="367">
        <f t="shared" si="15"/>
        <v>6236.8605466012623</v>
      </c>
    </row>
    <row r="33" spans="1:36" s="167" customFormat="1" ht="21">
      <c r="A33" s="174" t="s">
        <v>186</v>
      </c>
      <c r="B33" s="163" t="s">
        <v>178</v>
      </c>
      <c r="C33" s="164"/>
      <c r="D33" s="164"/>
      <c r="E33" s="164">
        <f>G33-C33</f>
        <v>0</v>
      </c>
      <c r="F33" s="164"/>
      <c r="G33" s="164"/>
      <c r="H33" s="164"/>
      <c r="I33" s="337"/>
      <c r="J33" s="165"/>
      <c r="K33" s="158">
        <f t="shared" si="22"/>
        <v>0</v>
      </c>
      <c r="L33" s="169">
        <f t="shared" si="4"/>
        <v>0</v>
      </c>
      <c r="M33" s="159">
        <f t="shared" si="23"/>
        <v>0</v>
      </c>
      <c r="N33" s="169">
        <f t="shared" si="5"/>
        <v>0</v>
      </c>
      <c r="O33" s="168"/>
      <c r="S33" s="237"/>
      <c r="T33" s="237"/>
      <c r="U33" s="237"/>
      <c r="V33" s="167">
        <f t="shared" si="9"/>
        <v>0</v>
      </c>
      <c r="AG33" s="167">
        <f t="shared" si="3"/>
        <v>0</v>
      </c>
      <c r="AH33" s="367"/>
      <c r="AI33" s="367"/>
      <c r="AJ33" s="367"/>
    </row>
    <row r="34" spans="1:36" s="167" customFormat="1" ht="21">
      <c r="A34" s="174" t="s">
        <v>187</v>
      </c>
      <c r="B34" s="175" t="s">
        <v>188</v>
      </c>
      <c r="C34" s="164">
        <f>C33-C19</f>
        <v>-19500</v>
      </c>
      <c r="D34" s="164">
        <f>D33-D19</f>
        <v>-5.9450000000000003</v>
      </c>
      <c r="E34" s="164">
        <f t="shared" ref="E34:F34" si="32">E33-E19</f>
        <v>-19000</v>
      </c>
      <c r="F34" s="164">
        <f t="shared" si="32"/>
        <v>-5.1740000000000004</v>
      </c>
      <c r="G34" s="164">
        <f t="shared" ref="G34:H34" si="33">G33-G19</f>
        <v>-38500</v>
      </c>
      <c r="H34" s="164">
        <f t="shared" si="33"/>
        <v>-5.5594999999999999</v>
      </c>
      <c r="I34" s="337"/>
      <c r="J34" s="165"/>
      <c r="K34" s="158">
        <f t="shared" si="22"/>
        <v>-5.5594999999999999</v>
      </c>
      <c r="L34" s="169">
        <f t="shared" si="4"/>
        <v>0</v>
      </c>
      <c r="M34" s="159">
        <f t="shared" si="23"/>
        <v>-38500</v>
      </c>
      <c r="N34" s="169">
        <f t="shared" si="5"/>
        <v>0</v>
      </c>
      <c r="O34" s="168"/>
      <c r="S34" s="237">
        <f>C34/D34</f>
        <v>3280.0672834314551</v>
      </c>
      <c r="T34" s="237">
        <f>E34/F34</f>
        <v>3672.2071897951291</v>
      </c>
      <c r="U34" s="237">
        <f t="shared" ref="U34" si="34">G34/H34</f>
        <v>6925.083190934437</v>
      </c>
      <c r="V34" s="167">
        <f t="shared" si="9"/>
        <v>-6.0823</v>
      </c>
      <c r="AG34" s="167">
        <f t="shared" si="3"/>
        <v>0</v>
      </c>
      <c r="AH34" s="367">
        <f>C34/D34</f>
        <v>3280.0672834314551</v>
      </c>
      <c r="AI34" s="367">
        <f>E34/F34</f>
        <v>3672.2071897951291</v>
      </c>
      <c r="AJ34" s="367">
        <f t="shared" si="15"/>
        <v>6925.083190934437</v>
      </c>
    </row>
    <row r="35" spans="1:36" s="167" customFormat="1" ht="21">
      <c r="A35" s="174" t="s">
        <v>244</v>
      </c>
      <c r="B35" s="163" t="s">
        <v>245</v>
      </c>
      <c r="C35" s="164">
        <f>C133+C163</f>
        <v>225</v>
      </c>
      <c r="D35" s="164">
        <f>D133+D163</f>
        <v>6.8000000000000005E-2</v>
      </c>
      <c r="E35" s="164">
        <f>G35-C35</f>
        <v>225</v>
      </c>
      <c r="F35" s="164">
        <f>F133+F163</f>
        <v>6.8000000000000005E-2</v>
      </c>
      <c r="G35" s="164">
        <f>G133+G163</f>
        <v>450</v>
      </c>
      <c r="H35" s="164">
        <f>H133+H163</f>
        <v>6.8000000000000005E-2</v>
      </c>
      <c r="I35" s="337"/>
      <c r="J35" s="165"/>
      <c r="K35" s="158">
        <f t="shared" si="22"/>
        <v>6.8000000000000005E-2</v>
      </c>
      <c r="L35" s="169">
        <f t="shared" si="4"/>
        <v>0</v>
      </c>
      <c r="M35" s="159">
        <f t="shared" si="23"/>
        <v>450</v>
      </c>
      <c r="N35" s="169">
        <f t="shared" si="5"/>
        <v>0</v>
      </c>
      <c r="O35" s="168"/>
      <c r="S35" s="237"/>
      <c r="T35" s="237"/>
      <c r="U35" s="237"/>
      <c r="V35" s="167">
        <f t="shared" si="9"/>
        <v>7.1099999999999997E-2</v>
      </c>
      <c r="AG35" s="167">
        <f t="shared" si="3"/>
        <v>0</v>
      </c>
      <c r="AH35" s="367">
        <f>C35/D35</f>
        <v>3308.8235294117644</v>
      </c>
      <c r="AI35" s="367">
        <f>E35/F35</f>
        <v>3308.8235294117644</v>
      </c>
      <c r="AJ35" s="367">
        <f t="shared" si="15"/>
        <v>6617.6470588235288</v>
      </c>
    </row>
    <row r="36" spans="1:36" s="167" customFormat="1" ht="21">
      <c r="A36" s="174" t="s">
        <v>243</v>
      </c>
      <c r="B36" s="175" t="s">
        <v>188</v>
      </c>
      <c r="C36" s="164">
        <f>C35-C20</f>
        <v>225</v>
      </c>
      <c r="D36" s="164">
        <f>D35-D20</f>
        <v>6.8000000000000005E-2</v>
      </c>
      <c r="E36" s="164">
        <f t="shared" ref="E36:F36" si="35">E35-E20</f>
        <v>225</v>
      </c>
      <c r="F36" s="164">
        <f t="shared" si="35"/>
        <v>6.8000000000000005E-2</v>
      </c>
      <c r="G36" s="164">
        <f t="shared" ref="G36:H36" si="36">G35-G20</f>
        <v>450</v>
      </c>
      <c r="H36" s="164">
        <f t="shared" si="36"/>
        <v>6.8000000000000005E-2</v>
      </c>
      <c r="I36" s="337"/>
      <c r="J36" s="165"/>
      <c r="K36" s="158">
        <f t="shared" si="22"/>
        <v>6.8000000000000005E-2</v>
      </c>
      <c r="L36" s="169">
        <f t="shared" si="4"/>
        <v>0</v>
      </c>
      <c r="M36" s="159">
        <f t="shared" si="23"/>
        <v>450</v>
      </c>
      <c r="N36" s="169">
        <f t="shared" si="5"/>
        <v>0</v>
      </c>
      <c r="O36" s="168"/>
      <c r="S36" s="237">
        <f t="shared" ref="S36:S67" si="37">C36/D36</f>
        <v>3308.8235294117644</v>
      </c>
      <c r="T36" s="237">
        <f t="shared" ref="T36:T67" si="38">E36/F36</f>
        <v>3308.8235294117644</v>
      </c>
      <c r="U36" s="237">
        <f t="shared" si="8"/>
        <v>6617.6470588235288</v>
      </c>
      <c r="V36" s="167">
        <f t="shared" si="9"/>
        <v>7.1099999999999997E-2</v>
      </c>
      <c r="AG36" s="167">
        <f t="shared" si="3"/>
        <v>0</v>
      </c>
      <c r="AH36" s="367">
        <f>C36/D36</f>
        <v>3308.8235294117644</v>
      </c>
      <c r="AI36" s="367">
        <f>E36/F36</f>
        <v>3308.8235294117644</v>
      </c>
      <c r="AJ36" s="367">
        <f t="shared" si="15"/>
        <v>6617.6470588235288</v>
      </c>
    </row>
    <row r="37" spans="1:36" s="167" customFormat="1" ht="20.399999999999999" customHeight="1">
      <c r="A37" s="174"/>
      <c r="B37" s="175" t="s">
        <v>97</v>
      </c>
      <c r="C37" s="164"/>
      <c r="D37" s="164"/>
      <c r="E37" s="164"/>
      <c r="F37" s="164"/>
      <c r="G37" s="164"/>
      <c r="H37" s="164"/>
      <c r="I37" s="337"/>
      <c r="J37" s="165"/>
      <c r="K37" s="158">
        <f t="shared" si="22"/>
        <v>0</v>
      </c>
      <c r="L37" s="169">
        <f t="shared" si="4"/>
        <v>0</v>
      </c>
      <c r="M37" s="159">
        <f t="shared" si="23"/>
        <v>0</v>
      </c>
      <c r="N37" s="169">
        <f t="shared" si="5"/>
        <v>0</v>
      </c>
      <c r="O37" s="168"/>
      <c r="S37" s="237" t="e">
        <f t="shared" si="37"/>
        <v>#DIV/0!</v>
      </c>
      <c r="T37" s="237" t="e">
        <f t="shared" si="38"/>
        <v>#DIV/0!</v>
      </c>
      <c r="U37" s="237" t="e">
        <f t="shared" si="8"/>
        <v>#DIV/0!</v>
      </c>
      <c r="V37" s="167">
        <f t="shared" si="9"/>
        <v>0</v>
      </c>
      <c r="AG37" s="167">
        <f t="shared" si="3"/>
        <v>0</v>
      </c>
      <c r="AH37" s="367"/>
      <c r="AI37" s="367"/>
      <c r="AJ37" s="367"/>
    </row>
    <row r="38" spans="1:36" s="161" customFormat="1" ht="7.2" hidden="1" customHeight="1">
      <c r="A38" s="153" t="s">
        <v>11</v>
      </c>
      <c r="B38" s="154" t="s">
        <v>89</v>
      </c>
      <c r="C38" s="164"/>
      <c r="D38" s="164"/>
      <c r="E38" s="155">
        <f t="shared" ref="E38:E69" si="39">G38-C38</f>
        <v>0</v>
      </c>
      <c r="F38" s="155"/>
      <c r="G38" s="164"/>
      <c r="H38" s="164"/>
      <c r="I38" s="336"/>
      <c r="J38" s="157"/>
      <c r="K38" s="158">
        <f t="shared" si="22"/>
        <v>0</v>
      </c>
      <c r="L38" s="169">
        <f t="shared" si="4"/>
        <v>0</v>
      </c>
      <c r="M38" s="159">
        <f t="shared" si="23"/>
        <v>0</v>
      </c>
      <c r="N38" s="169">
        <f t="shared" si="5"/>
        <v>0</v>
      </c>
      <c r="O38" s="169"/>
      <c r="S38" s="237" t="e">
        <f t="shared" si="37"/>
        <v>#DIV/0!</v>
      </c>
      <c r="T38" s="237" t="e">
        <f t="shared" si="38"/>
        <v>#DIV/0!</v>
      </c>
      <c r="U38" s="237" t="e">
        <f t="shared" si="8"/>
        <v>#DIV/0!</v>
      </c>
      <c r="V38" s="161">
        <f t="shared" si="9"/>
        <v>0</v>
      </c>
      <c r="AG38" s="161">
        <f t="shared" si="3"/>
        <v>0</v>
      </c>
      <c r="AH38" s="366" t="e">
        <f t="shared" ref="AH38:AH69" si="40">C38/D38</f>
        <v>#DIV/0!</v>
      </c>
      <c r="AI38" s="366" t="e">
        <f t="shared" ref="AI38:AI69" si="41">E38/F38</f>
        <v>#DIV/0!</v>
      </c>
      <c r="AJ38" s="366" t="e">
        <f t="shared" si="15"/>
        <v>#DIV/0!</v>
      </c>
    </row>
    <row r="39" spans="1:36" s="167" customFormat="1" ht="21" hidden="1">
      <c r="A39" s="162"/>
      <c r="B39" s="163" t="s">
        <v>72</v>
      </c>
      <c r="C39" s="164"/>
      <c r="D39" s="164"/>
      <c r="E39" s="164">
        <f t="shared" si="39"/>
        <v>0</v>
      </c>
      <c r="F39" s="164"/>
      <c r="G39" s="164"/>
      <c r="H39" s="164"/>
      <c r="I39" s="337"/>
      <c r="J39" s="165"/>
      <c r="K39" s="158">
        <f t="shared" si="22"/>
        <v>0</v>
      </c>
      <c r="L39" s="169">
        <f t="shared" si="4"/>
        <v>0</v>
      </c>
      <c r="M39" s="159">
        <f t="shared" si="23"/>
        <v>0</v>
      </c>
      <c r="N39" s="169">
        <f t="shared" si="5"/>
        <v>0</v>
      </c>
      <c r="O39" s="168"/>
      <c r="S39" s="237" t="e">
        <f t="shared" si="37"/>
        <v>#DIV/0!</v>
      </c>
      <c r="T39" s="237" t="e">
        <f t="shared" si="38"/>
        <v>#DIV/0!</v>
      </c>
      <c r="U39" s="237" t="e">
        <f t="shared" si="8"/>
        <v>#DIV/0!</v>
      </c>
      <c r="V39" s="167">
        <f t="shared" si="9"/>
        <v>0</v>
      </c>
      <c r="AG39" s="167">
        <f t="shared" si="3"/>
        <v>0</v>
      </c>
      <c r="AH39" s="367" t="e">
        <f t="shared" si="40"/>
        <v>#DIV/0!</v>
      </c>
      <c r="AI39" s="367" t="e">
        <f t="shared" si="41"/>
        <v>#DIV/0!</v>
      </c>
      <c r="AJ39" s="367" t="e">
        <f t="shared" si="15"/>
        <v>#DIV/0!</v>
      </c>
    </row>
    <row r="40" spans="1:36" s="167" customFormat="1" ht="21" hidden="1">
      <c r="A40" s="162" t="s">
        <v>90</v>
      </c>
      <c r="B40" s="163" t="s">
        <v>91</v>
      </c>
      <c r="C40" s="164"/>
      <c r="D40" s="164"/>
      <c r="E40" s="164">
        <f t="shared" si="39"/>
        <v>0</v>
      </c>
      <c r="F40" s="164"/>
      <c r="G40" s="164"/>
      <c r="H40" s="164"/>
      <c r="I40" s="337"/>
      <c r="J40" s="165"/>
      <c r="K40" s="158">
        <f t="shared" si="22"/>
        <v>0</v>
      </c>
      <c r="L40" s="169">
        <f t="shared" si="4"/>
        <v>0</v>
      </c>
      <c r="M40" s="159">
        <f t="shared" si="23"/>
        <v>0</v>
      </c>
      <c r="N40" s="169">
        <f t="shared" si="5"/>
        <v>0</v>
      </c>
      <c r="O40" s="168"/>
      <c r="S40" s="237" t="e">
        <f t="shared" si="37"/>
        <v>#DIV/0!</v>
      </c>
      <c r="T40" s="237" t="e">
        <f t="shared" si="38"/>
        <v>#DIV/0!</v>
      </c>
      <c r="U40" s="237" t="e">
        <f t="shared" si="8"/>
        <v>#DIV/0!</v>
      </c>
      <c r="V40" s="167">
        <f t="shared" si="9"/>
        <v>0</v>
      </c>
      <c r="AG40" s="167">
        <f t="shared" si="3"/>
        <v>0</v>
      </c>
      <c r="AH40" s="367" t="e">
        <f t="shared" si="40"/>
        <v>#DIV/0!</v>
      </c>
      <c r="AI40" s="367" t="e">
        <f t="shared" si="41"/>
        <v>#DIV/0!</v>
      </c>
      <c r="AJ40" s="367" t="e">
        <f t="shared" si="15"/>
        <v>#DIV/0!</v>
      </c>
    </row>
    <row r="41" spans="1:36" s="167" customFormat="1" ht="21" hidden="1">
      <c r="A41" s="162" t="s">
        <v>92</v>
      </c>
      <c r="B41" s="163" t="s">
        <v>74</v>
      </c>
      <c r="C41" s="164"/>
      <c r="D41" s="164"/>
      <c r="E41" s="164">
        <f t="shared" si="39"/>
        <v>0</v>
      </c>
      <c r="F41" s="164"/>
      <c r="G41" s="164"/>
      <c r="H41" s="164"/>
      <c r="I41" s="337"/>
      <c r="J41" s="165"/>
      <c r="K41" s="158">
        <f t="shared" si="22"/>
        <v>0</v>
      </c>
      <c r="L41" s="169">
        <f t="shared" si="4"/>
        <v>0</v>
      </c>
      <c r="M41" s="159">
        <f t="shared" si="23"/>
        <v>0</v>
      </c>
      <c r="N41" s="169">
        <f t="shared" si="5"/>
        <v>0</v>
      </c>
      <c r="O41" s="168"/>
      <c r="S41" s="237" t="e">
        <f t="shared" si="37"/>
        <v>#DIV/0!</v>
      </c>
      <c r="T41" s="237" t="e">
        <f t="shared" si="38"/>
        <v>#DIV/0!</v>
      </c>
      <c r="U41" s="237" t="e">
        <f t="shared" si="8"/>
        <v>#DIV/0!</v>
      </c>
      <c r="V41" s="167">
        <f t="shared" si="9"/>
        <v>0</v>
      </c>
      <c r="AG41" s="167">
        <f t="shared" ref="AG41:AG72" si="42">(D41+F41)/2-H41</f>
        <v>0</v>
      </c>
      <c r="AH41" s="367" t="e">
        <f t="shared" si="40"/>
        <v>#DIV/0!</v>
      </c>
      <c r="AI41" s="367" t="e">
        <f t="shared" si="41"/>
        <v>#DIV/0!</v>
      </c>
      <c r="AJ41" s="367" t="e">
        <f t="shared" si="15"/>
        <v>#DIV/0!</v>
      </c>
    </row>
    <row r="42" spans="1:36" s="167" customFormat="1" ht="21" hidden="1">
      <c r="A42" s="162"/>
      <c r="B42" s="163" t="s">
        <v>72</v>
      </c>
      <c r="C42" s="164"/>
      <c r="D42" s="164"/>
      <c r="E42" s="164">
        <f t="shared" si="39"/>
        <v>0</v>
      </c>
      <c r="F42" s="164"/>
      <c r="G42" s="164"/>
      <c r="H42" s="164"/>
      <c r="I42" s="337"/>
      <c r="J42" s="165"/>
      <c r="K42" s="158">
        <f t="shared" si="22"/>
        <v>0</v>
      </c>
      <c r="L42" s="169">
        <f t="shared" si="4"/>
        <v>0</v>
      </c>
      <c r="M42" s="159">
        <f t="shared" si="23"/>
        <v>0</v>
      </c>
      <c r="N42" s="169">
        <f t="shared" si="5"/>
        <v>0</v>
      </c>
      <c r="O42" s="168"/>
      <c r="S42" s="237" t="e">
        <f t="shared" si="37"/>
        <v>#DIV/0!</v>
      </c>
      <c r="T42" s="237" t="e">
        <f t="shared" si="38"/>
        <v>#DIV/0!</v>
      </c>
      <c r="U42" s="237" t="e">
        <f t="shared" si="8"/>
        <v>#DIV/0!</v>
      </c>
      <c r="V42" s="167">
        <f t="shared" si="9"/>
        <v>0</v>
      </c>
      <c r="AG42" s="167">
        <f t="shared" si="42"/>
        <v>0</v>
      </c>
      <c r="AH42" s="367" t="e">
        <f t="shared" si="40"/>
        <v>#DIV/0!</v>
      </c>
      <c r="AI42" s="367" t="e">
        <f t="shared" si="41"/>
        <v>#DIV/0!</v>
      </c>
      <c r="AJ42" s="367" t="e">
        <f t="shared" si="15"/>
        <v>#DIV/0!</v>
      </c>
    </row>
    <row r="43" spans="1:36" s="167" customFormat="1" ht="21" hidden="1">
      <c r="A43" s="162" t="s">
        <v>93</v>
      </c>
      <c r="B43" s="163" t="s">
        <v>94</v>
      </c>
      <c r="C43" s="164"/>
      <c r="D43" s="164"/>
      <c r="E43" s="164">
        <f t="shared" si="39"/>
        <v>0</v>
      </c>
      <c r="F43" s="164"/>
      <c r="G43" s="164"/>
      <c r="H43" s="164"/>
      <c r="I43" s="337"/>
      <c r="J43" s="165"/>
      <c r="K43" s="158">
        <f t="shared" si="22"/>
        <v>0</v>
      </c>
      <c r="L43" s="169">
        <f t="shared" si="4"/>
        <v>0</v>
      </c>
      <c r="M43" s="159">
        <f t="shared" si="23"/>
        <v>0</v>
      </c>
      <c r="N43" s="169">
        <f t="shared" si="5"/>
        <v>0</v>
      </c>
      <c r="O43" s="168"/>
      <c r="S43" s="237" t="e">
        <f t="shared" si="37"/>
        <v>#DIV/0!</v>
      </c>
      <c r="T43" s="237" t="e">
        <f t="shared" si="38"/>
        <v>#DIV/0!</v>
      </c>
      <c r="U43" s="237" t="e">
        <f t="shared" si="8"/>
        <v>#DIV/0!</v>
      </c>
      <c r="V43" s="167">
        <f t="shared" si="9"/>
        <v>0</v>
      </c>
      <c r="AG43" s="167">
        <f t="shared" si="42"/>
        <v>0</v>
      </c>
      <c r="AH43" s="367" t="e">
        <f t="shared" si="40"/>
        <v>#DIV/0!</v>
      </c>
      <c r="AI43" s="367" t="e">
        <f t="shared" si="41"/>
        <v>#DIV/0!</v>
      </c>
      <c r="AJ43" s="367" t="e">
        <f t="shared" si="15"/>
        <v>#DIV/0!</v>
      </c>
    </row>
    <row r="44" spans="1:36" s="167" customFormat="1" ht="21" hidden="1">
      <c r="A44" s="162" t="s">
        <v>95</v>
      </c>
      <c r="B44" s="163" t="s">
        <v>96</v>
      </c>
      <c r="C44" s="164"/>
      <c r="D44" s="164"/>
      <c r="E44" s="164">
        <f t="shared" si="39"/>
        <v>0</v>
      </c>
      <c r="F44" s="164"/>
      <c r="G44" s="164"/>
      <c r="H44" s="164"/>
      <c r="I44" s="337"/>
      <c r="J44" s="165"/>
      <c r="K44" s="158">
        <f t="shared" si="22"/>
        <v>0</v>
      </c>
      <c r="L44" s="169">
        <f t="shared" si="4"/>
        <v>0</v>
      </c>
      <c r="M44" s="159">
        <f t="shared" si="23"/>
        <v>0</v>
      </c>
      <c r="N44" s="169">
        <f t="shared" si="5"/>
        <v>0</v>
      </c>
      <c r="O44" s="168"/>
      <c r="S44" s="237" t="e">
        <f t="shared" si="37"/>
        <v>#DIV/0!</v>
      </c>
      <c r="T44" s="237" t="e">
        <f t="shared" si="38"/>
        <v>#DIV/0!</v>
      </c>
      <c r="U44" s="237" t="e">
        <f t="shared" si="8"/>
        <v>#DIV/0!</v>
      </c>
      <c r="V44" s="167">
        <f t="shared" si="9"/>
        <v>0</v>
      </c>
      <c r="AG44" s="167">
        <f t="shared" si="42"/>
        <v>0</v>
      </c>
      <c r="AH44" s="367" t="e">
        <f t="shared" si="40"/>
        <v>#DIV/0!</v>
      </c>
      <c r="AI44" s="367" t="e">
        <f t="shared" si="41"/>
        <v>#DIV/0!</v>
      </c>
      <c r="AJ44" s="367" t="e">
        <f t="shared" si="15"/>
        <v>#DIV/0!</v>
      </c>
    </row>
    <row r="45" spans="1:36" s="176" customFormat="1" ht="21.6" hidden="1" thickBot="1">
      <c r="A45" s="162"/>
      <c r="B45" s="163" t="s">
        <v>97</v>
      </c>
      <c r="C45" s="164"/>
      <c r="D45" s="164"/>
      <c r="E45" s="164">
        <f t="shared" si="39"/>
        <v>0</v>
      </c>
      <c r="F45" s="164"/>
      <c r="G45" s="164"/>
      <c r="H45" s="164"/>
      <c r="I45" s="337"/>
      <c r="J45" s="165"/>
      <c r="K45" s="158">
        <f t="shared" si="22"/>
        <v>0</v>
      </c>
      <c r="L45" s="169">
        <f t="shared" si="4"/>
        <v>0</v>
      </c>
      <c r="M45" s="159">
        <f t="shared" si="23"/>
        <v>0</v>
      </c>
      <c r="N45" s="169">
        <f t="shared" si="5"/>
        <v>0</v>
      </c>
      <c r="O45" s="168"/>
      <c r="S45" s="237" t="e">
        <f t="shared" si="37"/>
        <v>#DIV/0!</v>
      </c>
      <c r="T45" s="237" t="e">
        <f t="shared" si="38"/>
        <v>#DIV/0!</v>
      </c>
      <c r="U45" s="237" t="e">
        <f t="shared" si="8"/>
        <v>#DIV/0!</v>
      </c>
      <c r="V45" s="176">
        <f t="shared" si="9"/>
        <v>0</v>
      </c>
      <c r="AG45" s="176">
        <f t="shared" si="42"/>
        <v>0</v>
      </c>
      <c r="AH45" s="368" t="e">
        <f t="shared" si="40"/>
        <v>#DIV/0!</v>
      </c>
      <c r="AI45" s="368" t="e">
        <f t="shared" si="41"/>
        <v>#DIV/0!</v>
      </c>
      <c r="AJ45" s="368" t="e">
        <f t="shared" si="15"/>
        <v>#DIV/0!</v>
      </c>
    </row>
    <row r="46" spans="1:36" s="161" customFormat="1" ht="21" hidden="1">
      <c r="A46" s="153" t="s">
        <v>98</v>
      </c>
      <c r="B46" s="154" t="s">
        <v>99</v>
      </c>
      <c r="C46" s="155"/>
      <c r="D46" s="155"/>
      <c r="E46" s="155">
        <f t="shared" si="39"/>
        <v>0</v>
      </c>
      <c r="F46" s="155"/>
      <c r="G46" s="155"/>
      <c r="H46" s="155"/>
      <c r="I46" s="336"/>
      <c r="J46" s="157"/>
      <c r="K46" s="158">
        <f t="shared" si="22"/>
        <v>0</v>
      </c>
      <c r="L46" s="169">
        <f t="shared" si="4"/>
        <v>0</v>
      </c>
      <c r="M46" s="159">
        <f t="shared" si="23"/>
        <v>0</v>
      </c>
      <c r="N46" s="169">
        <f t="shared" si="5"/>
        <v>0</v>
      </c>
      <c r="O46" s="169"/>
      <c r="S46" s="237" t="e">
        <f t="shared" si="37"/>
        <v>#DIV/0!</v>
      </c>
      <c r="T46" s="237" t="e">
        <f t="shared" si="38"/>
        <v>#DIV/0!</v>
      </c>
      <c r="U46" s="237" t="e">
        <f t="shared" si="8"/>
        <v>#DIV/0!</v>
      </c>
      <c r="V46" s="161">
        <f t="shared" si="9"/>
        <v>0</v>
      </c>
      <c r="AG46" s="161">
        <f t="shared" si="42"/>
        <v>0</v>
      </c>
      <c r="AH46" s="366" t="e">
        <f t="shared" si="40"/>
        <v>#DIV/0!</v>
      </c>
      <c r="AI46" s="366" t="e">
        <f t="shared" si="41"/>
        <v>#DIV/0!</v>
      </c>
      <c r="AJ46" s="366" t="e">
        <f t="shared" si="15"/>
        <v>#DIV/0!</v>
      </c>
    </row>
    <row r="47" spans="1:36" s="161" customFormat="1" ht="21" hidden="1">
      <c r="A47" s="153" t="s">
        <v>100</v>
      </c>
      <c r="B47" s="154" t="s">
        <v>101</v>
      </c>
      <c r="C47" s="155"/>
      <c r="D47" s="155"/>
      <c r="E47" s="155">
        <f t="shared" si="39"/>
        <v>0</v>
      </c>
      <c r="F47" s="155"/>
      <c r="G47" s="155"/>
      <c r="H47" s="155"/>
      <c r="I47" s="336"/>
      <c r="J47" s="157"/>
      <c r="K47" s="158">
        <f t="shared" si="22"/>
        <v>0</v>
      </c>
      <c r="L47" s="169">
        <f t="shared" si="4"/>
        <v>0</v>
      </c>
      <c r="M47" s="159">
        <f t="shared" si="23"/>
        <v>0</v>
      </c>
      <c r="N47" s="169">
        <f t="shared" si="5"/>
        <v>0</v>
      </c>
      <c r="O47" s="169"/>
      <c r="S47" s="237" t="e">
        <f t="shared" si="37"/>
        <v>#DIV/0!</v>
      </c>
      <c r="T47" s="237" t="e">
        <f t="shared" si="38"/>
        <v>#DIV/0!</v>
      </c>
      <c r="U47" s="237" t="e">
        <f t="shared" si="8"/>
        <v>#DIV/0!</v>
      </c>
      <c r="V47" s="161">
        <f t="shared" si="9"/>
        <v>0</v>
      </c>
      <c r="AG47" s="161">
        <f t="shared" si="42"/>
        <v>0</v>
      </c>
      <c r="AH47" s="366" t="e">
        <f t="shared" si="40"/>
        <v>#DIV/0!</v>
      </c>
      <c r="AI47" s="366" t="e">
        <f t="shared" si="41"/>
        <v>#DIV/0!</v>
      </c>
      <c r="AJ47" s="366" t="e">
        <f t="shared" si="15"/>
        <v>#DIV/0!</v>
      </c>
    </row>
    <row r="48" spans="1:36" s="167" customFormat="1" ht="21" hidden="1">
      <c r="A48" s="162"/>
      <c r="B48" s="163" t="s">
        <v>83</v>
      </c>
      <c r="C48" s="164"/>
      <c r="D48" s="164"/>
      <c r="E48" s="164">
        <f t="shared" si="39"/>
        <v>0</v>
      </c>
      <c r="F48" s="164"/>
      <c r="G48" s="164"/>
      <c r="H48" s="164"/>
      <c r="I48" s="337"/>
      <c r="J48" s="165"/>
      <c r="K48" s="158">
        <f t="shared" si="22"/>
        <v>0</v>
      </c>
      <c r="L48" s="169">
        <f t="shared" si="4"/>
        <v>0</v>
      </c>
      <c r="M48" s="159">
        <f t="shared" si="23"/>
        <v>0</v>
      </c>
      <c r="N48" s="169">
        <f t="shared" si="5"/>
        <v>0</v>
      </c>
      <c r="O48" s="168"/>
      <c r="S48" s="237" t="e">
        <f t="shared" si="37"/>
        <v>#DIV/0!</v>
      </c>
      <c r="T48" s="237" t="e">
        <f t="shared" si="38"/>
        <v>#DIV/0!</v>
      </c>
      <c r="U48" s="237" t="e">
        <f t="shared" si="8"/>
        <v>#DIV/0!</v>
      </c>
      <c r="V48" s="167">
        <f t="shared" si="9"/>
        <v>0</v>
      </c>
      <c r="AG48" s="167">
        <f t="shared" si="42"/>
        <v>0</v>
      </c>
      <c r="AH48" s="367" t="e">
        <f t="shared" si="40"/>
        <v>#DIV/0!</v>
      </c>
      <c r="AI48" s="367" t="e">
        <f t="shared" si="41"/>
        <v>#DIV/0!</v>
      </c>
      <c r="AJ48" s="367" t="e">
        <f t="shared" si="15"/>
        <v>#DIV/0!</v>
      </c>
    </row>
    <row r="49" spans="1:36" s="167" customFormat="1" ht="21" hidden="1">
      <c r="A49" s="162" t="s">
        <v>102</v>
      </c>
      <c r="B49" s="163" t="s">
        <v>85</v>
      </c>
      <c r="C49" s="164"/>
      <c r="D49" s="164"/>
      <c r="E49" s="164">
        <f t="shared" si="39"/>
        <v>0</v>
      </c>
      <c r="F49" s="164"/>
      <c r="G49" s="164"/>
      <c r="H49" s="164"/>
      <c r="I49" s="337"/>
      <c r="J49" s="165"/>
      <c r="K49" s="158">
        <f t="shared" si="22"/>
        <v>0</v>
      </c>
      <c r="L49" s="169">
        <f t="shared" si="4"/>
        <v>0</v>
      </c>
      <c r="M49" s="159">
        <f t="shared" si="23"/>
        <v>0</v>
      </c>
      <c r="N49" s="169">
        <f t="shared" si="5"/>
        <v>0</v>
      </c>
      <c r="O49" s="168"/>
      <c r="S49" s="237" t="e">
        <f t="shared" si="37"/>
        <v>#DIV/0!</v>
      </c>
      <c r="T49" s="237" t="e">
        <f t="shared" si="38"/>
        <v>#DIV/0!</v>
      </c>
      <c r="U49" s="237" t="e">
        <f t="shared" si="8"/>
        <v>#DIV/0!</v>
      </c>
      <c r="V49" s="167">
        <f t="shared" si="9"/>
        <v>0</v>
      </c>
      <c r="AG49" s="167">
        <f t="shared" si="42"/>
        <v>0</v>
      </c>
      <c r="AH49" s="367" t="e">
        <f t="shared" si="40"/>
        <v>#DIV/0!</v>
      </c>
      <c r="AI49" s="367" t="e">
        <f t="shared" si="41"/>
        <v>#DIV/0!</v>
      </c>
      <c r="AJ49" s="367" t="e">
        <f t="shared" si="15"/>
        <v>#DIV/0!</v>
      </c>
    </row>
    <row r="50" spans="1:36" s="167" customFormat="1" ht="21" hidden="1">
      <c r="A50" s="162" t="s">
        <v>103</v>
      </c>
      <c r="B50" s="163" t="s">
        <v>87</v>
      </c>
      <c r="C50" s="164"/>
      <c r="D50" s="164"/>
      <c r="E50" s="164">
        <f t="shared" si="39"/>
        <v>0</v>
      </c>
      <c r="F50" s="164"/>
      <c r="G50" s="164"/>
      <c r="H50" s="164"/>
      <c r="I50" s="337"/>
      <c r="J50" s="165"/>
      <c r="K50" s="158">
        <f t="shared" si="22"/>
        <v>0</v>
      </c>
      <c r="L50" s="169">
        <f t="shared" si="4"/>
        <v>0</v>
      </c>
      <c r="M50" s="159">
        <f t="shared" si="23"/>
        <v>0</v>
      </c>
      <c r="N50" s="169">
        <f t="shared" si="5"/>
        <v>0</v>
      </c>
      <c r="O50" s="168"/>
      <c r="S50" s="237" t="e">
        <f t="shared" si="37"/>
        <v>#DIV/0!</v>
      </c>
      <c r="T50" s="237" t="e">
        <f t="shared" si="38"/>
        <v>#DIV/0!</v>
      </c>
      <c r="U50" s="237" t="e">
        <f t="shared" si="8"/>
        <v>#DIV/0!</v>
      </c>
      <c r="V50" s="167">
        <f t="shared" si="9"/>
        <v>0</v>
      </c>
      <c r="AG50" s="167">
        <f t="shared" si="42"/>
        <v>0</v>
      </c>
      <c r="AH50" s="367" t="e">
        <f t="shared" si="40"/>
        <v>#DIV/0!</v>
      </c>
      <c r="AI50" s="367" t="e">
        <f t="shared" si="41"/>
        <v>#DIV/0!</v>
      </c>
      <c r="AJ50" s="367" t="e">
        <f t="shared" si="15"/>
        <v>#DIV/0!</v>
      </c>
    </row>
    <row r="51" spans="1:36" s="167" customFormat="1" ht="21" hidden="1">
      <c r="A51" s="162"/>
      <c r="B51" s="163" t="s">
        <v>83</v>
      </c>
      <c r="C51" s="164"/>
      <c r="D51" s="164"/>
      <c r="E51" s="164">
        <f t="shared" si="39"/>
        <v>0</v>
      </c>
      <c r="F51" s="164"/>
      <c r="G51" s="164"/>
      <c r="H51" s="164"/>
      <c r="I51" s="337"/>
      <c r="J51" s="165"/>
      <c r="K51" s="158">
        <f t="shared" si="22"/>
        <v>0</v>
      </c>
      <c r="L51" s="169">
        <f t="shared" si="4"/>
        <v>0</v>
      </c>
      <c r="M51" s="159">
        <f t="shared" si="23"/>
        <v>0</v>
      </c>
      <c r="N51" s="169">
        <f t="shared" si="5"/>
        <v>0</v>
      </c>
      <c r="O51" s="168"/>
      <c r="S51" s="237" t="e">
        <f t="shared" si="37"/>
        <v>#DIV/0!</v>
      </c>
      <c r="T51" s="237" t="e">
        <f t="shared" si="38"/>
        <v>#DIV/0!</v>
      </c>
      <c r="U51" s="237" t="e">
        <f t="shared" si="8"/>
        <v>#DIV/0!</v>
      </c>
      <c r="V51" s="167">
        <f t="shared" si="9"/>
        <v>0</v>
      </c>
      <c r="AG51" s="167">
        <f t="shared" si="42"/>
        <v>0</v>
      </c>
      <c r="AH51" s="367" t="e">
        <f t="shared" si="40"/>
        <v>#DIV/0!</v>
      </c>
      <c r="AI51" s="367" t="e">
        <f t="shared" si="41"/>
        <v>#DIV/0!</v>
      </c>
      <c r="AJ51" s="367" t="e">
        <f t="shared" si="15"/>
        <v>#DIV/0!</v>
      </c>
    </row>
    <row r="52" spans="1:36" s="167" customFormat="1" ht="21" hidden="1">
      <c r="A52" s="162" t="s">
        <v>104</v>
      </c>
      <c r="B52" s="163" t="s">
        <v>94</v>
      </c>
      <c r="C52" s="164"/>
      <c r="D52" s="164"/>
      <c r="E52" s="164">
        <f t="shared" si="39"/>
        <v>0</v>
      </c>
      <c r="F52" s="164"/>
      <c r="G52" s="164"/>
      <c r="H52" s="164"/>
      <c r="I52" s="337"/>
      <c r="J52" s="165"/>
      <c r="K52" s="158">
        <f t="shared" si="22"/>
        <v>0</v>
      </c>
      <c r="L52" s="169">
        <f t="shared" si="4"/>
        <v>0</v>
      </c>
      <c r="M52" s="159">
        <f t="shared" si="23"/>
        <v>0</v>
      </c>
      <c r="N52" s="169">
        <f t="shared" si="5"/>
        <v>0</v>
      </c>
      <c r="O52" s="168"/>
      <c r="S52" s="237" t="e">
        <f t="shared" si="37"/>
        <v>#DIV/0!</v>
      </c>
      <c r="T52" s="237" t="e">
        <f t="shared" si="38"/>
        <v>#DIV/0!</v>
      </c>
      <c r="U52" s="237" t="e">
        <f t="shared" si="8"/>
        <v>#DIV/0!</v>
      </c>
      <c r="V52" s="167">
        <f t="shared" si="9"/>
        <v>0</v>
      </c>
      <c r="AG52" s="167">
        <f t="shared" si="42"/>
        <v>0</v>
      </c>
      <c r="AH52" s="367" t="e">
        <f t="shared" si="40"/>
        <v>#DIV/0!</v>
      </c>
      <c r="AI52" s="367" t="e">
        <f t="shared" si="41"/>
        <v>#DIV/0!</v>
      </c>
      <c r="AJ52" s="367" t="e">
        <f t="shared" si="15"/>
        <v>#DIV/0!</v>
      </c>
    </row>
    <row r="53" spans="1:36" s="167" customFormat="1" ht="21" hidden="1">
      <c r="A53" s="177" t="s">
        <v>105</v>
      </c>
      <c r="B53" s="163" t="s">
        <v>106</v>
      </c>
      <c r="C53" s="164"/>
      <c r="D53" s="164"/>
      <c r="E53" s="164">
        <f t="shared" si="39"/>
        <v>0</v>
      </c>
      <c r="F53" s="164"/>
      <c r="G53" s="164"/>
      <c r="H53" s="164"/>
      <c r="I53" s="337"/>
      <c r="J53" s="165"/>
      <c r="K53" s="158">
        <f t="shared" ref="K53:K84" si="43">(D53+F53)/2</f>
        <v>0</v>
      </c>
      <c r="L53" s="169">
        <f t="shared" si="4"/>
        <v>0</v>
      </c>
      <c r="M53" s="159">
        <f t="shared" ref="M53:M84" si="44">C53+E53</f>
        <v>0</v>
      </c>
      <c r="N53" s="169">
        <f t="shared" si="5"/>
        <v>0</v>
      </c>
      <c r="O53" s="168"/>
      <c r="S53" s="237" t="e">
        <f t="shared" si="37"/>
        <v>#DIV/0!</v>
      </c>
      <c r="T53" s="237" t="e">
        <f t="shared" si="38"/>
        <v>#DIV/0!</v>
      </c>
      <c r="U53" s="237" t="e">
        <f t="shared" si="8"/>
        <v>#DIV/0!</v>
      </c>
      <c r="V53" s="167">
        <f t="shared" si="9"/>
        <v>0</v>
      </c>
      <c r="AG53" s="167">
        <f t="shared" si="42"/>
        <v>0</v>
      </c>
      <c r="AH53" s="367" t="e">
        <f t="shared" si="40"/>
        <v>#DIV/0!</v>
      </c>
      <c r="AI53" s="367" t="e">
        <f t="shared" si="41"/>
        <v>#DIV/0!</v>
      </c>
      <c r="AJ53" s="367" t="e">
        <f t="shared" si="15"/>
        <v>#DIV/0!</v>
      </c>
    </row>
    <row r="54" spans="1:36" s="167" customFormat="1" ht="21" hidden="1">
      <c r="A54" s="162" t="s">
        <v>107</v>
      </c>
      <c r="B54" s="163" t="s">
        <v>96</v>
      </c>
      <c r="C54" s="164"/>
      <c r="D54" s="164"/>
      <c r="E54" s="164">
        <f t="shared" si="39"/>
        <v>0</v>
      </c>
      <c r="F54" s="164"/>
      <c r="G54" s="164"/>
      <c r="H54" s="164"/>
      <c r="I54" s="337"/>
      <c r="J54" s="165"/>
      <c r="K54" s="158">
        <f t="shared" si="43"/>
        <v>0</v>
      </c>
      <c r="L54" s="169">
        <f t="shared" si="4"/>
        <v>0</v>
      </c>
      <c r="M54" s="159">
        <f t="shared" si="44"/>
        <v>0</v>
      </c>
      <c r="N54" s="169">
        <f t="shared" si="5"/>
        <v>0</v>
      </c>
      <c r="O54" s="168"/>
      <c r="S54" s="237" t="e">
        <f t="shared" si="37"/>
        <v>#DIV/0!</v>
      </c>
      <c r="T54" s="237" t="e">
        <f t="shared" si="38"/>
        <v>#DIV/0!</v>
      </c>
      <c r="U54" s="237" t="e">
        <f t="shared" si="8"/>
        <v>#DIV/0!</v>
      </c>
      <c r="V54" s="167">
        <f t="shared" si="9"/>
        <v>0</v>
      </c>
      <c r="AG54" s="167">
        <f t="shared" si="42"/>
        <v>0</v>
      </c>
      <c r="AH54" s="367" t="e">
        <f t="shared" si="40"/>
        <v>#DIV/0!</v>
      </c>
      <c r="AI54" s="367" t="e">
        <f t="shared" si="41"/>
        <v>#DIV/0!</v>
      </c>
      <c r="AJ54" s="367" t="e">
        <f t="shared" si="15"/>
        <v>#DIV/0!</v>
      </c>
    </row>
    <row r="55" spans="1:36" s="167" customFormat="1" ht="21" hidden="1">
      <c r="A55" s="177" t="s">
        <v>108</v>
      </c>
      <c r="B55" s="163" t="s">
        <v>109</v>
      </c>
      <c r="C55" s="164"/>
      <c r="D55" s="164"/>
      <c r="E55" s="164">
        <f t="shared" si="39"/>
        <v>0</v>
      </c>
      <c r="F55" s="164"/>
      <c r="G55" s="164"/>
      <c r="H55" s="164"/>
      <c r="I55" s="337"/>
      <c r="J55" s="165"/>
      <c r="K55" s="158">
        <f t="shared" si="43"/>
        <v>0</v>
      </c>
      <c r="L55" s="169">
        <f t="shared" si="4"/>
        <v>0</v>
      </c>
      <c r="M55" s="159">
        <f t="shared" si="44"/>
        <v>0</v>
      </c>
      <c r="N55" s="169">
        <f t="shared" si="5"/>
        <v>0</v>
      </c>
      <c r="O55" s="168"/>
      <c r="S55" s="237" t="e">
        <f t="shared" si="37"/>
        <v>#DIV/0!</v>
      </c>
      <c r="T55" s="237" t="e">
        <f t="shared" si="38"/>
        <v>#DIV/0!</v>
      </c>
      <c r="U55" s="237" t="e">
        <f t="shared" si="8"/>
        <v>#DIV/0!</v>
      </c>
      <c r="V55" s="167">
        <f t="shared" si="9"/>
        <v>0</v>
      </c>
      <c r="AG55" s="167">
        <f t="shared" si="42"/>
        <v>0</v>
      </c>
      <c r="AH55" s="367" t="e">
        <f t="shared" si="40"/>
        <v>#DIV/0!</v>
      </c>
      <c r="AI55" s="367" t="e">
        <f t="shared" si="41"/>
        <v>#DIV/0!</v>
      </c>
      <c r="AJ55" s="367" t="e">
        <f t="shared" si="15"/>
        <v>#DIV/0!</v>
      </c>
    </row>
    <row r="56" spans="1:36" s="167" customFormat="1" ht="20.399999999999999" hidden="1" customHeight="1">
      <c r="A56" s="162"/>
      <c r="B56" s="163" t="s">
        <v>97</v>
      </c>
      <c r="C56" s="164"/>
      <c r="D56" s="164"/>
      <c r="E56" s="164">
        <f t="shared" si="39"/>
        <v>0</v>
      </c>
      <c r="F56" s="164"/>
      <c r="G56" s="164"/>
      <c r="H56" s="164"/>
      <c r="I56" s="337"/>
      <c r="J56" s="165"/>
      <c r="K56" s="158">
        <f t="shared" si="43"/>
        <v>0</v>
      </c>
      <c r="L56" s="169">
        <f t="shared" si="4"/>
        <v>0</v>
      </c>
      <c r="M56" s="159">
        <f t="shared" si="44"/>
        <v>0</v>
      </c>
      <c r="N56" s="169">
        <f t="shared" si="5"/>
        <v>0</v>
      </c>
      <c r="O56" s="168"/>
      <c r="S56" s="237" t="e">
        <f t="shared" si="37"/>
        <v>#DIV/0!</v>
      </c>
      <c r="T56" s="237" t="e">
        <f t="shared" si="38"/>
        <v>#DIV/0!</v>
      </c>
      <c r="U56" s="237" t="e">
        <f t="shared" si="8"/>
        <v>#DIV/0!</v>
      </c>
      <c r="V56" s="167">
        <f t="shared" si="9"/>
        <v>0</v>
      </c>
      <c r="AG56" s="167">
        <f t="shared" si="42"/>
        <v>0</v>
      </c>
      <c r="AH56" s="367" t="e">
        <f t="shared" si="40"/>
        <v>#DIV/0!</v>
      </c>
      <c r="AI56" s="367" t="e">
        <f t="shared" si="41"/>
        <v>#DIV/0!</v>
      </c>
      <c r="AJ56" s="367" t="e">
        <f t="shared" si="15"/>
        <v>#DIV/0!</v>
      </c>
    </row>
    <row r="57" spans="1:36" s="167" customFormat="1" ht="21" hidden="1">
      <c r="A57" s="162" t="s">
        <v>110</v>
      </c>
      <c r="B57" s="163" t="s">
        <v>111</v>
      </c>
      <c r="C57" s="164"/>
      <c r="D57" s="164"/>
      <c r="E57" s="164">
        <f t="shared" si="39"/>
        <v>0</v>
      </c>
      <c r="F57" s="164"/>
      <c r="G57" s="164"/>
      <c r="H57" s="164"/>
      <c r="I57" s="337"/>
      <c r="J57" s="165"/>
      <c r="K57" s="158">
        <f t="shared" si="43"/>
        <v>0</v>
      </c>
      <c r="L57" s="169">
        <f t="shared" si="4"/>
        <v>0</v>
      </c>
      <c r="M57" s="159">
        <f t="shared" si="44"/>
        <v>0</v>
      </c>
      <c r="N57" s="169">
        <f t="shared" si="5"/>
        <v>0</v>
      </c>
      <c r="O57" s="168"/>
      <c r="S57" s="237" t="e">
        <f t="shared" si="37"/>
        <v>#DIV/0!</v>
      </c>
      <c r="T57" s="237" t="e">
        <f t="shared" si="38"/>
        <v>#DIV/0!</v>
      </c>
      <c r="U57" s="237" t="e">
        <f t="shared" si="8"/>
        <v>#DIV/0!</v>
      </c>
      <c r="V57" s="167">
        <f t="shared" si="9"/>
        <v>0</v>
      </c>
      <c r="AG57" s="167">
        <f t="shared" si="42"/>
        <v>0</v>
      </c>
      <c r="AH57" s="367" t="e">
        <f t="shared" si="40"/>
        <v>#DIV/0!</v>
      </c>
      <c r="AI57" s="367" t="e">
        <f t="shared" si="41"/>
        <v>#DIV/0!</v>
      </c>
      <c r="AJ57" s="367" t="e">
        <f t="shared" si="15"/>
        <v>#DIV/0!</v>
      </c>
    </row>
    <row r="58" spans="1:36" s="167" customFormat="1" ht="21" hidden="1">
      <c r="A58" s="162" t="s">
        <v>112</v>
      </c>
      <c r="B58" s="178" t="s">
        <v>113</v>
      </c>
      <c r="C58" s="164"/>
      <c r="D58" s="164"/>
      <c r="E58" s="164">
        <f t="shared" si="39"/>
        <v>0</v>
      </c>
      <c r="F58" s="164"/>
      <c r="G58" s="164"/>
      <c r="H58" s="164"/>
      <c r="I58" s="337"/>
      <c r="J58" s="165"/>
      <c r="K58" s="158">
        <f t="shared" si="43"/>
        <v>0</v>
      </c>
      <c r="L58" s="169">
        <f t="shared" si="4"/>
        <v>0</v>
      </c>
      <c r="M58" s="159">
        <f t="shared" si="44"/>
        <v>0</v>
      </c>
      <c r="N58" s="169">
        <f t="shared" si="5"/>
        <v>0</v>
      </c>
      <c r="O58" s="168"/>
      <c r="S58" s="237" t="e">
        <f t="shared" si="37"/>
        <v>#DIV/0!</v>
      </c>
      <c r="T58" s="237" t="e">
        <f t="shared" si="38"/>
        <v>#DIV/0!</v>
      </c>
      <c r="U58" s="237" t="e">
        <f t="shared" si="8"/>
        <v>#DIV/0!</v>
      </c>
      <c r="V58" s="167">
        <f t="shared" si="9"/>
        <v>0</v>
      </c>
      <c r="AG58" s="167">
        <f t="shared" si="42"/>
        <v>0</v>
      </c>
      <c r="AH58" s="367" t="e">
        <f t="shared" si="40"/>
        <v>#DIV/0!</v>
      </c>
      <c r="AI58" s="367" t="e">
        <f t="shared" si="41"/>
        <v>#DIV/0!</v>
      </c>
      <c r="AJ58" s="367" t="e">
        <f t="shared" si="15"/>
        <v>#DIV/0!</v>
      </c>
    </row>
    <row r="59" spans="1:36" s="167" customFormat="1" ht="21" hidden="1">
      <c r="A59" s="162" t="s">
        <v>114</v>
      </c>
      <c r="B59" s="178" t="s">
        <v>115</v>
      </c>
      <c r="C59" s="164"/>
      <c r="D59" s="164"/>
      <c r="E59" s="164">
        <f t="shared" si="39"/>
        <v>0</v>
      </c>
      <c r="F59" s="164"/>
      <c r="G59" s="164"/>
      <c r="H59" s="164"/>
      <c r="I59" s="337"/>
      <c r="J59" s="165"/>
      <c r="K59" s="158">
        <f t="shared" si="43"/>
        <v>0</v>
      </c>
      <c r="L59" s="169">
        <f t="shared" si="4"/>
        <v>0</v>
      </c>
      <c r="M59" s="159">
        <f t="shared" si="44"/>
        <v>0</v>
      </c>
      <c r="N59" s="169">
        <f t="shared" si="5"/>
        <v>0</v>
      </c>
      <c r="O59" s="168"/>
      <c r="S59" s="237" t="e">
        <f t="shared" si="37"/>
        <v>#DIV/0!</v>
      </c>
      <c r="T59" s="237" t="e">
        <f t="shared" si="38"/>
        <v>#DIV/0!</v>
      </c>
      <c r="U59" s="237" t="e">
        <f t="shared" si="8"/>
        <v>#DIV/0!</v>
      </c>
      <c r="V59" s="167">
        <f t="shared" si="9"/>
        <v>0</v>
      </c>
      <c r="AG59" s="167">
        <f t="shared" si="42"/>
        <v>0</v>
      </c>
      <c r="AH59" s="367" t="e">
        <f t="shared" si="40"/>
        <v>#DIV/0!</v>
      </c>
      <c r="AI59" s="367" t="e">
        <f t="shared" si="41"/>
        <v>#DIV/0!</v>
      </c>
      <c r="AJ59" s="367" t="e">
        <f t="shared" si="15"/>
        <v>#DIV/0!</v>
      </c>
    </row>
    <row r="60" spans="1:36" s="167" customFormat="1" ht="21" hidden="1">
      <c r="A60" s="162" t="s">
        <v>116</v>
      </c>
      <c r="B60" s="178" t="s">
        <v>117</v>
      </c>
      <c r="C60" s="164"/>
      <c r="D60" s="164"/>
      <c r="E60" s="164">
        <f t="shared" si="39"/>
        <v>0</v>
      </c>
      <c r="F60" s="164"/>
      <c r="G60" s="164"/>
      <c r="H60" s="164"/>
      <c r="I60" s="337"/>
      <c r="J60" s="165"/>
      <c r="K60" s="158">
        <f t="shared" si="43"/>
        <v>0</v>
      </c>
      <c r="L60" s="169">
        <f t="shared" si="4"/>
        <v>0</v>
      </c>
      <c r="M60" s="159">
        <f t="shared" si="44"/>
        <v>0</v>
      </c>
      <c r="N60" s="169">
        <f t="shared" si="5"/>
        <v>0</v>
      </c>
      <c r="O60" s="168"/>
      <c r="S60" s="237" t="e">
        <f t="shared" si="37"/>
        <v>#DIV/0!</v>
      </c>
      <c r="T60" s="237" t="e">
        <f t="shared" si="38"/>
        <v>#DIV/0!</v>
      </c>
      <c r="U60" s="237" t="e">
        <f t="shared" si="8"/>
        <v>#DIV/0!</v>
      </c>
      <c r="V60" s="167">
        <f t="shared" si="9"/>
        <v>0</v>
      </c>
      <c r="AG60" s="167">
        <f t="shared" si="42"/>
        <v>0</v>
      </c>
      <c r="AH60" s="367" t="e">
        <f t="shared" si="40"/>
        <v>#DIV/0!</v>
      </c>
      <c r="AI60" s="367" t="e">
        <f t="shared" si="41"/>
        <v>#DIV/0!</v>
      </c>
      <c r="AJ60" s="367" t="e">
        <f t="shared" si="15"/>
        <v>#DIV/0!</v>
      </c>
    </row>
    <row r="61" spans="1:36" s="167" customFormat="1" ht="21" hidden="1">
      <c r="A61" s="162" t="s">
        <v>118</v>
      </c>
      <c r="B61" s="178" t="s">
        <v>119</v>
      </c>
      <c r="C61" s="164"/>
      <c r="D61" s="164"/>
      <c r="E61" s="164">
        <f t="shared" si="39"/>
        <v>0</v>
      </c>
      <c r="F61" s="164"/>
      <c r="G61" s="164"/>
      <c r="H61" s="164"/>
      <c r="I61" s="337"/>
      <c r="J61" s="165"/>
      <c r="K61" s="158">
        <f t="shared" si="43"/>
        <v>0</v>
      </c>
      <c r="L61" s="169">
        <f t="shared" si="4"/>
        <v>0</v>
      </c>
      <c r="M61" s="159">
        <f t="shared" si="44"/>
        <v>0</v>
      </c>
      <c r="N61" s="169">
        <f t="shared" si="5"/>
        <v>0</v>
      </c>
      <c r="O61" s="168"/>
      <c r="S61" s="237" t="e">
        <f t="shared" si="37"/>
        <v>#DIV/0!</v>
      </c>
      <c r="T61" s="237" t="e">
        <f t="shared" si="38"/>
        <v>#DIV/0!</v>
      </c>
      <c r="U61" s="237" t="e">
        <f t="shared" si="8"/>
        <v>#DIV/0!</v>
      </c>
      <c r="V61" s="167">
        <f t="shared" si="9"/>
        <v>0</v>
      </c>
      <c r="AG61" s="167">
        <f t="shared" si="42"/>
        <v>0</v>
      </c>
      <c r="AH61" s="367" t="e">
        <f t="shared" si="40"/>
        <v>#DIV/0!</v>
      </c>
      <c r="AI61" s="367" t="e">
        <f t="shared" si="41"/>
        <v>#DIV/0!</v>
      </c>
      <c r="AJ61" s="367" t="e">
        <f t="shared" si="15"/>
        <v>#DIV/0!</v>
      </c>
    </row>
    <row r="62" spans="1:36" s="161" customFormat="1" ht="41.4" hidden="1">
      <c r="A62" s="153" t="s">
        <v>120</v>
      </c>
      <c r="B62" s="179" t="s">
        <v>189</v>
      </c>
      <c r="C62" s="155"/>
      <c r="D62" s="155"/>
      <c r="E62" s="155">
        <f t="shared" si="39"/>
        <v>0</v>
      </c>
      <c r="F62" s="155"/>
      <c r="G62" s="155"/>
      <c r="H62" s="155"/>
      <c r="I62" s="336"/>
      <c r="J62" s="157"/>
      <c r="K62" s="158">
        <f t="shared" si="43"/>
        <v>0</v>
      </c>
      <c r="L62" s="169">
        <f t="shared" si="4"/>
        <v>0</v>
      </c>
      <c r="M62" s="159">
        <f t="shared" si="44"/>
        <v>0</v>
      </c>
      <c r="N62" s="169">
        <f t="shared" si="5"/>
        <v>0</v>
      </c>
      <c r="O62" s="169"/>
      <c r="S62" s="237" t="e">
        <f t="shared" si="37"/>
        <v>#DIV/0!</v>
      </c>
      <c r="T62" s="237" t="e">
        <f t="shared" si="38"/>
        <v>#DIV/0!</v>
      </c>
      <c r="U62" s="237" t="e">
        <f t="shared" si="8"/>
        <v>#DIV/0!</v>
      </c>
      <c r="V62" s="161">
        <f t="shared" si="9"/>
        <v>0</v>
      </c>
      <c r="AG62" s="161">
        <f t="shared" si="42"/>
        <v>0</v>
      </c>
      <c r="AH62" s="366" t="e">
        <f t="shared" si="40"/>
        <v>#DIV/0!</v>
      </c>
      <c r="AI62" s="366" t="e">
        <f t="shared" si="41"/>
        <v>#DIV/0!</v>
      </c>
      <c r="AJ62" s="366" t="e">
        <f t="shared" si="15"/>
        <v>#DIV/0!</v>
      </c>
    </row>
    <row r="63" spans="1:36" s="167" customFormat="1" ht="21" hidden="1">
      <c r="A63" s="162"/>
      <c r="B63" s="163" t="s">
        <v>72</v>
      </c>
      <c r="C63" s="164"/>
      <c r="D63" s="164"/>
      <c r="E63" s="164">
        <f t="shared" si="39"/>
        <v>0</v>
      </c>
      <c r="F63" s="164"/>
      <c r="G63" s="164"/>
      <c r="H63" s="164"/>
      <c r="I63" s="337"/>
      <c r="J63" s="165"/>
      <c r="K63" s="158">
        <f t="shared" si="43"/>
        <v>0</v>
      </c>
      <c r="L63" s="169">
        <f t="shared" si="4"/>
        <v>0</v>
      </c>
      <c r="M63" s="159">
        <f t="shared" si="44"/>
        <v>0</v>
      </c>
      <c r="N63" s="169">
        <f t="shared" si="5"/>
        <v>0</v>
      </c>
      <c r="O63" s="168"/>
      <c r="S63" s="237" t="e">
        <f t="shared" si="37"/>
        <v>#DIV/0!</v>
      </c>
      <c r="T63" s="237" t="e">
        <f t="shared" si="38"/>
        <v>#DIV/0!</v>
      </c>
      <c r="U63" s="237" t="e">
        <f t="shared" si="8"/>
        <v>#DIV/0!</v>
      </c>
      <c r="V63" s="167">
        <f t="shared" si="9"/>
        <v>0</v>
      </c>
      <c r="AG63" s="167">
        <f t="shared" si="42"/>
        <v>0</v>
      </c>
      <c r="AH63" s="367" t="e">
        <f t="shared" si="40"/>
        <v>#DIV/0!</v>
      </c>
      <c r="AI63" s="367" t="e">
        <f t="shared" si="41"/>
        <v>#DIV/0!</v>
      </c>
      <c r="AJ63" s="367" t="e">
        <f t="shared" si="15"/>
        <v>#DIV/0!</v>
      </c>
    </row>
    <row r="64" spans="1:36" s="167" customFormat="1" ht="21" hidden="1">
      <c r="A64" s="162" t="s">
        <v>121</v>
      </c>
      <c r="B64" s="163" t="s">
        <v>91</v>
      </c>
      <c r="C64" s="164"/>
      <c r="D64" s="164"/>
      <c r="E64" s="164">
        <f t="shared" si="39"/>
        <v>0</v>
      </c>
      <c r="F64" s="164"/>
      <c r="G64" s="164"/>
      <c r="H64" s="164"/>
      <c r="I64" s="337"/>
      <c r="J64" s="165"/>
      <c r="K64" s="158">
        <f t="shared" si="43"/>
        <v>0</v>
      </c>
      <c r="L64" s="169">
        <f t="shared" si="4"/>
        <v>0</v>
      </c>
      <c r="M64" s="159">
        <f t="shared" si="44"/>
        <v>0</v>
      </c>
      <c r="N64" s="169">
        <f t="shared" si="5"/>
        <v>0</v>
      </c>
      <c r="O64" s="168"/>
      <c r="S64" s="237" t="e">
        <f t="shared" si="37"/>
        <v>#DIV/0!</v>
      </c>
      <c r="T64" s="237" t="e">
        <f t="shared" si="38"/>
        <v>#DIV/0!</v>
      </c>
      <c r="U64" s="237" t="e">
        <f t="shared" si="8"/>
        <v>#DIV/0!</v>
      </c>
      <c r="V64" s="167">
        <f t="shared" si="9"/>
        <v>0</v>
      </c>
      <c r="AG64" s="167">
        <f t="shared" si="42"/>
        <v>0</v>
      </c>
      <c r="AH64" s="367" t="e">
        <f t="shared" si="40"/>
        <v>#DIV/0!</v>
      </c>
      <c r="AI64" s="367" t="e">
        <f t="shared" si="41"/>
        <v>#DIV/0!</v>
      </c>
      <c r="AJ64" s="367" t="e">
        <f t="shared" si="15"/>
        <v>#DIV/0!</v>
      </c>
    </row>
    <row r="65" spans="1:36" s="167" customFormat="1" ht="21" hidden="1">
      <c r="A65" s="162" t="s">
        <v>122</v>
      </c>
      <c r="B65" s="163" t="s">
        <v>74</v>
      </c>
      <c r="C65" s="164"/>
      <c r="D65" s="164"/>
      <c r="E65" s="164">
        <f t="shared" si="39"/>
        <v>0</v>
      </c>
      <c r="F65" s="164"/>
      <c r="G65" s="164"/>
      <c r="H65" s="164"/>
      <c r="I65" s="337"/>
      <c r="J65" s="165"/>
      <c r="K65" s="158">
        <f t="shared" si="43"/>
        <v>0</v>
      </c>
      <c r="L65" s="169">
        <f t="shared" si="4"/>
        <v>0</v>
      </c>
      <c r="M65" s="159">
        <f t="shared" si="44"/>
        <v>0</v>
      </c>
      <c r="N65" s="169">
        <f t="shared" si="5"/>
        <v>0</v>
      </c>
      <c r="O65" s="168"/>
      <c r="S65" s="237" t="e">
        <f t="shared" si="37"/>
        <v>#DIV/0!</v>
      </c>
      <c r="T65" s="237" t="e">
        <f t="shared" si="38"/>
        <v>#DIV/0!</v>
      </c>
      <c r="U65" s="237" t="e">
        <f t="shared" si="8"/>
        <v>#DIV/0!</v>
      </c>
      <c r="V65" s="167">
        <f t="shared" si="9"/>
        <v>0</v>
      </c>
      <c r="AG65" s="167">
        <f t="shared" si="42"/>
        <v>0</v>
      </c>
      <c r="AH65" s="367" t="e">
        <f t="shared" si="40"/>
        <v>#DIV/0!</v>
      </c>
      <c r="AI65" s="367" t="e">
        <f t="shared" si="41"/>
        <v>#DIV/0!</v>
      </c>
      <c r="AJ65" s="367" t="e">
        <f t="shared" si="15"/>
        <v>#DIV/0!</v>
      </c>
    </row>
    <row r="66" spans="1:36" s="167" customFormat="1" ht="21" hidden="1">
      <c r="A66" s="162"/>
      <c r="B66" s="163" t="s">
        <v>72</v>
      </c>
      <c r="C66" s="164"/>
      <c r="D66" s="164"/>
      <c r="E66" s="164">
        <f t="shared" si="39"/>
        <v>0</v>
      </c>
      <c r="F66" s="164"/>
      <c r="G66" s="164"/>
      <c r="H66" s="164"/>
      <c r="I66" s="337"/>
      <c r="J66" s="165"/>
      <c r="K66" s="158">
        <f t="shared" si="43"/>
        <v>0</v>
      </c>
      <c r="L66" s="169">
        <f t="shared" si="4"/>
        <v>0</v>
      </c>
      <c r="M66" s="159">
        <f t="shared" si="44"/>
        <v>0</v>
      </c>
      <c r="N66" s="169">
        <f t="shared" si="5"/>
        <v>0</v>
      </c>
      <c r="O66" s="168"/>
      <c r="S66" s="237" t="e">
        <f t="shared" si="37"/>
        <v>#DIV/0!</v>
      </c>
      <c r="T66" s="237" t="e">
        <f t="shared" si="38"/>
        <v>#DIV/0!</v>
      </c>
      <c r="U66" s="237" t="e">
        <f t="shared" si="8"/>
        <v>#DIV/0!</v>
      </c>
      <c r="V66" s="167">
        <f t="shared" si="9"/>
        <v>0</v>
      </c>
      <c r="AG66" s="167">
        <f t="shared" si="42"/>
        <v>0</v>
      </c>
      <c r="AH66" s="367" t="e">
        <f t="shared" si="40"/>
        <v>#DIV/0!</v>
      </c>
      <c r="AI66" s="367" t="e">
        <f t="shared" si="41"/>
        <v>#DIV/0!</v>
      </c>
      <c r="AJ66" s="367" t="e">
        <f t="shared" si="15"/>
        <v>#DIV/0!</v>
      </c>
    </row>
    <row r="67" spans="1:36" s="167" customFormat="1" ht="21" hidden="1">
      <c r="A67" s="162" t="s">
        <v>123</v>
      </c>
      <c r="B67" s="163" t="s">
        <v>80</v>
      </c>
      <c r="C67" s="164"/>
      <c r="D67" s="164"/>
      <c r="E67" s="164">
        <f t="shared" si="39"/>
        <v>0</v>
      </c>
      <c r="F67" s="164"/>
      <c r="G67" s="164"/>
      <c r="H67" s="164"/>
      <c r="I67" s="337"/>
      <c r="J67" s="165"/>
      <c r="K67" s="158">
        <f t="shared" si="43"/>
        <v>0</v>
      </c>
      <c r="L67" s="169">
        <f t="shared" si="4"/>
        <v>0</v>
      </c>
      <c r="M67" s="159">
        <f t="shared" si="44"/>
        <v>0</v>
      </c>
      <c r="N67" s="169">
        <f t="shared" si="5"/>
        <v>0</v>
      </c>
      <c r="O67" s="168"/>
      <c r="S67" s="237" t="e">
        <f t="shared" si="37"/>
        <v>#DIV/0!</v>
      </c>
      <c r="T67" s="237" t="e">
        <f t="shared" si="38"/>
        <v>#DIV/0!</v>
      </c>
      <c r="U67" s="237" t="e">
        <f t="shared" si="8"/>
        <v>#DIV/0!</v>
      </c>
      <c r="V67" s="167">
        <f t="shared" si="9"/>
        <v>0</v>
      </c>
      <c r="AG67" s="167">
        <f t="shared" si="42"/>
        <v>0</v>
      </c>
      <c r="AH67" s="367" t="e">
        <f t="shared" si="40"/>
        <v>#DIV/0!</v>
      </c>
      <c r="AI67" s="367" t="e">
        <f t="shared" si="41"/>
        <v>#DIV/0!</v>
      </c>
      <c r="AJ67" s="367" t="e">
        <f t="shared" si="15"/>
        <v>#DIV/0!</v>
      </c>
    </row>
    <row r="68" spans="1:36" s="167" customFormat="1" ht="21" hidden="1">
      <c r="A68" s="192" t="s">
        <v>124</v>
      </c>
      <c r="B68" s="193" t="s">
        <v>96</v>
      </c>
      <c r="C68" s="194"/>
      <c r="D68" s="194"/>
      <c r="E68" s="194">
        <f t="shared" si="39"/>
        <v>0</v>
      </c>
      <c r="F68" s="194"/>
      <c r="G68" s="194"/>
      <c r="H68" s="194"/>
      <c r="I68" s="340"/>
      <c r="J68" s="195"/>
      <c r="K68" s="158">
        <f t="shared" si="43"/>
        <v>0</v>
      </c>
      <c r="L68" s="169">
        <f t="shared" si="4"/>
        <v>0</v>
      </c>
      <c r="M68" s="159">
        <f t="shared" si="44"/>
        <v>0</v>
      </c>
      <c r="N68" s="169">
        <f t="shared" si="5"/>
        <v>0</v>
      </c>
      <c r="O68" s="168"/>
      <c r="S68" s="237" t="e">
        <f t="shared" ref="S68:S99" si="45">C68/D68</f>
        <v>#DIV/0!</v>
      </c>
      <c r="T68" s="237" t="e">
        <f t="shared" ref="T68:T99" si="46">E68/F68</f>
        <v>#DIV/0!</v>
      </c>
      <c r="U68" s="237" t="e">
        <f t="shared" si="8"/>
        <v>#DIV/0!</v>
      </c>
      <c r="V68" s="167">
        <f t="shared" si="9"/>
        <v>0</v>
      </c>
      <c r="AG68" s="167">
        <f t="shared" si="42"/>
        <v>0</v>
      </c>
      <c r="AH68" s="367" t="e">
        <f t="shared" si="40"/>
        <v>#DIV/0!</v>
      </c>
      <c r="AI68" s="367" t="e">
        <f t="shared" si="41"/>
        <v>#DIV/0!</v>
      </c>
      <c r="AJ68" s="367" t="e">
        <f t="shared" si="15"/>
        <v>#DIV/0!</v>
      </c>
    </row>
    <row r="69" spans="1:36" s="170" customFormat="1" ht="21" hidden="1">
      <c r="A69" s="162"/>
      <c r="B69" s="163" t="s">
        <v>97</v>
      </c>
      <c r="C69" s="164"/>
      <c r="D69" s="164"/>
      <c r="E69" s="164">
        <f t="shared" si="39"/>
        <v>0</v>
      </c>
      <c r="F69" s="164"/>
      <c r="G69" s="164"/>
      <c r="H69" s="164"/>
      <c r="I69" s="337"/>
      <c r="J69" s="200"/>
      <c r="K69" s="158">
        <f t="shared" si="43"/>
        <v>0</v>
      </c>
      <c r="L69" s="169">
        <f t="shared" si="4"/>
        <v>0</v>
      </c>
      <c r="M69" s="159">
        <f t="shared" si="44"/>
        <v>0</v>
      </c>
      <c r="N69" s="169">
        <f t="shared" si="5"/>
        <v>0</v>
      </c>
      <c r="O69" s="168"/>
      <c r="S69" s="237" t="e">
        <f t="shared" si="45"/>
        <v>#DIV/0!</v>
      </c>
      <c r="T69" s="237" t="e">
        <f t="shared" si="46"/>
        <v>#DIV/0!</v>
      </c>
      <c r="U69" s="237" t="e">
        <f t="shared" si="8"/>
        <v>#DIV/0!</v>
      </c>
      <c r="V69" s="170">
        <f t="shared" si="9"/>
        <v>0</v>
      </c>
      <c r="AG69" s="170">
        <f t="shared" si="42"/>
        <v>0</v>
      </c>
      <c r="AH69" s="369" t="e">
        <f t="shared" si="40"/>
        <v>#DIV/0!</v>
      </c>
      <c r="AI69" s="369" t="e">
        <f t="shared" si="41"/>
        <v>#DIV/0!</v>
      </c>
      <c r="AJ69" s="369" t="e">
        <f t="shared" si="15"/>
        <v>#DIV/0!</v>
      </c>
    </row>
    <row r="70" spans="1:36" s="181" customFormat="1" ht="21" hidden="1">
      <c r="A70" s="196" t="s">
        <v>125</v>
      </c>
      <c r="B70" s="197" t="s">
        <v>99</v>
      </c>
      <c r="C70" s="198"/>
      <c r="D70" s="198"/>
      <c r="E70" s="198">
        <f t="shared" ref="E70:E106" si="47">G70-C70</f>
        <v>0</v>
      </c>
      <c r="F70" s="198"/>
      <c r="G70" s="198"/>
      <c r="H70" s="198"/>
      <c r="I70" s="341"/>
      <c r="J70" s="199"/>
      <c r="K70" s="158">
        <f t="shared" si="43"/>
        <v>0</v>
      </c>
      <c r="L70" s="169">
        <f t="shared" si="4"/>
        <v>0</v>
      </c>
      <c r="M70" s="159">
        <f t="shared" si="44"/>
        <v>0</v>
      </c>
      <c r="N70" s="169">
        <f t="shared" si="5"/>
        <v>0</v>
      </c>
      <c r="O70" s="180"/>
      <c r="S70" s="237" t="e">
        <f t="shared" si="45"/>
        <v>#DIV/0!</v>
      </c>
      <c r="T70" s="237" t="e">
        <f t="shared" si="46"/>
        <v>#DIV/0!</v>
      </c>
      <c r="U70" s="237" t="e">
        <f t="shared" si="8"/>
        <v>#DIV/0!</v>
      </c>
      <c r="V70" s="181">
        <f t="shared" si="9"/>
        <v>0</v>
      </c>
      <c r="AG70" s="181">
        <f t="shared" si="42"/>
        <v>0</v>
      </c>
      <c r="AH70" s="370" t="e">
        <f t="shared" ref="AH70:AH101" si="48">C70/D70</f>
        <v>#DIV/0!</v>
      </c>
      <c r="AI70" s="370" t="e">
        <f t="shared" ref="AI70:AI101" si="49">E70/F70</f>
        <v>#DIV/0!</v>
      </c>
      <c r="AJ70" s="370" t="e">
        <f t="shared" si="15"/>
        <v>#DIV/0!</v>
      </c>
    </row>
    <row r="71" spans="1:36" s="181" customFormat="1" ht="21" hidden="1">
      <c r="A71" s="153" t="s">
        <v>126</v>
      </c>
      <c r="B71" s="154" t="s">
        <v>101</v>
      </c>
      <c r="C71" s="155"/>
      <c r="D71" s="155"/>
      <c r="E71" s="155">
        <f t="shared" si="47"/>
        <v>0</v>
      </c>
      <c r="F71" s="155"/>
      <c r="G71" s="155"/>
      <c r="H71" s="155"/>
      <c r="I71" s="336"/>
      <c r="J71" s="157"/>
      <c r="K71" s="158">
        <f t="shared" si="43"/>
        <v>0</v>
      </c>
      <c r="L71" s="169">
        <f t="shared" si="4"/>
        <v>0</v>
      </c>
      <c r="M71" s="159">
        <f t="shared" si="44"/>
        <v>0</v>
      </c>
      <c r="N71" s="169">
        <f t="shared" si="5"/>
        <v>0</v>
      </c>
      <c r="O71" s="180"/>
      <c r="S71" s="237" t="e">
        <f t="shared" si="45"/>
        <v>#DIV/0!</v>
      </c>
      <c r="T71" s="237" t="e">
        <f t="shared" si="46"/>
        <v>#DIV/0!</v>
      </c>
      <c r="U71" s="237" t="e">
        <f t="shared" si="8"/>
        <v>#DIV/0!</v>
      </c>
      <c r="V71" s="181">
        <f t="shared" si="9"/>
        <v>0</v>
      </c>
      <c r="AG71" s="181">
        <f t="shared" si="42"/>
        <v>0</v>
      </c>
      <c r="AH71" s="370" t="e">
        <f t="shared" si="48"/>
        <v>#DIV/0!</v>
      </c>
      <c r="AI71" s="370" t="e">
        <f t="shared" si="49"/>
        <v>#DIV/0!</v>
      </c>
      <c r="AJ71" s="370" t="e">
        <f t="shared" si="15"/>
        <v>#DIV/0!</v>
      </c>
    </row>
    <row r="72" spans="1:36" s="167" customFormat="1" ht="21" hidden="1">
      <c r="A72" s="162"/>
      <c r="B72" s="163" t="s">
        <v>83</v>
      </c>
      <c r="C72" s="164"/>
      <c r="D72" s="164"/>
      <c r="E72" s="164">
        <f t="shared" si="47"/>
        <v>0</v>
      </c>
      <c r="F72" s="164"/>
      <c r="G72" s="164"/>
      <c r="H72" s="164"/>
      <c r="I72" s="337"/>
      <c r="J72" s="165"/>
      <c r="K72" s="158">
        <f t="shared" si="43"/>
        <v>0</v>
      </c>
      <c r="L72" s="169">
        <f t="shared" si="4"/>
        <v>0</v>
      </c>
      <c r="M72" s="159">
        <f t="shared" si="44"/>
        <v>0</v>
      </c>
      <c r="N72" s="169">
        <f t="shared" si="5"/>
        <v>0</v>
      </c>
      <c r="O72" s="168"/>
      <c r="S72" s="237" t="e">
        <f t="shared" si="45"/>
        <v>#DIV/0!</v>
      </c>
      <c r="T72" s="237" t="e">
        <f t="shared" si="46"/>
        <v>#DIV/0!</v>
      </c>
      <c r="U72" s="237" t="e">
        <f t="shared" si="8"/>
        <v>#DIV/0!</v>
      </c>
      <c r="V72" s="167">
        <f t="shared" si="9"/>
        <v>0</v>
      </c>
      <c r="AG72" s="167">
        <f t="shared" si="42"/>
        <v>0</v>
      </c>
      <c r="AH72" s="367" t="e">
        <f t="shared" si="48"/>
        <v>#DIV/0!</v>
      </c>
      <c r="AI72" s="367" t="e">
        <f t="shared" si="49"/>
        <v>#DIV/0!</v>
      </c>
      <c r="AJ72" s="367" t="e">
        <f t="shared" si="15"/>
        <v>#DIV/0!</v>
      </c>
    </row>
    <row r="73" spans="1:36" s="167" customFormat="1" ht="21" hidden="1">
      <c r="A73" s="162" t="s">
        <v>127</v>
      </c>
      <c r="B73" s="163" t="s">
        <v>85</v>
      </c>
      <c r="C73" s="164"/>
      <c r="D73" s="164"/>
      <c r="E73" s="164">
        <f t="shared" si="47"/>
        <v>0</v>
      </c>
      <c r="F73" s="164"/>
      <c r="G73" s="164"/>
      <c r="H73" s="164"/>
      <c r="I73" s="337"/>
      <c r="J73" s="165"/>
      <c r="K73" s="158">
        <f t="shared" si="43"/>
        <v>0</v>
      </c>
      <c r="L73" s="169">
        <f t="shared" si="4"/>
        <v>0</v>
      </c>
      <c r="M73" s="159">
        <f t="shared" si="44"/>
        <v>0</v>
      </c>
      <c r="N73" s="169">
        <f t="shared" si="5"/>
        <v>0</v>
      </c>
      <c r="O73" s="168"/>
      <c r="S73" s="237" t="e">
        <f t="shared" si="45"/>
        <v>#DIV/0!</v>
      </c>
      <c r="T73" s="237" t="e">
        <f t="shared" si="46"/>
        <v>#DIV/0!</v>
      </c>
      <c r="U73" s="237" t="e">
        <f t="shared" si="8"/>
        <v>#DIV/0!</v>
      </c>
      <c r="V73" s="167">
        <f t="shared" si="9"/>
        <v>0</v>
      </c>
      <c r="AG73" s="167">
        <f t="shared" ref="AG73:AG104" si="50">(D73+F73)/2-H73</f>
        <v>0</v>
      </c>
      <c r="AH73" s="367" t="e">
        <f t="shared" si="48"/>
        <v>#DIV/0!</v>
      </c>
      <c r="AI73" s="367" t="e">
        <f t="shared" si="49"/>
        <v>#DIV/0!</v>
      </c>
      <c r="AJ73" s="367" t="e">
        <f t="shared" si="15"/>
        <v>#DIV/0!</v>
      </c>
    </row>
    <row r="74" spans="1:36" s="183" customFormat="1" ht="21" hidden="1">
      <c r="A74" s="162" t="s">
        <v>128</v>
      </c>
      <c r="B74" s="163" t="s">
        <v>87</v>
      </c>
      <c r="C74" s="164"/>
      <c r="D74" s="164"/>
      <c r="E74" s="164">
        <f t="shared" si="47"/>
        <v>0</v>
      </c>
      <c r="F74" s="164"/>
      <c r="G74" s="164"/>
      <c r="H74" s="164"/>
      <c r="I74" s="338"/>
      <c r="J74" s="165"/>
      <c r="K74" s="158">
        <f t="shared" si="43"/>
        <v>0</v>
      </c>
      <c r="L74" s="169">
        <f t="shared" si="4"/>
        <v>0</v>
      </c>
      <c r="M74" s="159">
        <f t="shared" si="44"/>
        <v>0</v>
      </c>
      <c r="N74" s="169">
        <f t="shared" si="5"/>
        <v>0</v>
      </c>
      <c r="O74" s="182"/>
      <c r="S74" s="237" t="e">
        <f t="shared" si="45"/>
        <v>#DIV/0!</v>
      </c>
      <c r="T74" s="237" t="e">
        <f t="shared" si="46"/>
        <v>#DIV/0!</v>
      </c>
      <c r="U74" s="237" t="e">
        <f t="shared" si="8"/>
        <v>#DIV/0!</v>
      </c>
      <c r="V74" s="183">
        <f t="shared" si="9"/>
        <v>0</v>
      </c>
      <c r="AG74" s="183">
        <f t="shared" si="50"/>
        <v>0</v>
      </c>
      <c r="AH74" s="371" t="e">
        <f t="shared" si="48"/>
        <v>#DIV/0!</v>
      </c>
      <c r="AI74" s="371" t="e">
        <f t="shared" si="49"/>
        <v>#DIV/0!</v>
      </c>
      <c r="AJ74" s="371" t="e">
        <f t="shared" si="15"/>
        <v>#DIV/0!</v>
      </c>
    </row>
    <row r="75" spans="1:36" s="167" customFormat="1" ht="21" hidden="1">
      <c r="A75" s="162"/>
      <c r="B75" s="163" t="s">
        <v>83</v>
      </c>
      <c r="C75" s="164"/>
      <c r="D75" s="164"/>
      <c r="E75" s="164">
        <f t="shared" si="47"/>
        <v>0</v>
      </c>
      <c r="F75" s="164"/>
      <c r="G75" s="164"/>
      <c r="H75" s="164"/>
      <c r="I75" s="337"/>
      <c r="J75" s="165"/>
      <c r="K75" s="158">
        <f t="shared" si="43"/>
        <v>0</v>
      </c>
      <c r="L75" s="169">
        <f t="shared" si="4"/>
        <v>0</v>
      </c>
      <c r="M75" s="159">
        <f t="shared" si="44"/>
        <v>0</v>
      </c>
      <c r="N75" s="169">
        <f t="shared" si="5"/>
        <v>0</v>
      </c>
      <c r="O75" s="168"/>
      <c r="S75" s="237" t="e">
        <f t="shared" si="45"/>
        <v>#DIV/0!</v>
      </c>
      <c r="T75" s="237" t="e">
        <f t="shared" si="46"/>
        <v>#DIV/0!</v>
      </c>
      <c r="U75" s="237" t="e">
        <f t="shared" si="8"/>
        <v>#DIV/0!</v>
      </c>
      <c r="V75" s="167">
        <f t="shared" si="9"/>
        <v>0</v>
      </c>
      <c r="AG75" s="167">
        <f t="shared" si="50"/>
        <v>0</v>
      </c>
      <c r="AH75" s="367" t="e">
        <f t="shared" si="48"/>
        <v>#DIV/0!</v>
      </c>
      <c r="AI75" s="367" t="e">
        <f t="shared" si="49"/>
        <v>#DIV/0!</v>
      </c>
      <c r="AJ75" s="367" t="e">
        <f t="shared" si="15"/>
        <v>#DIV/0!</v>
      </c>
    </row>
    <row r="76" spans="1:36" s="167" customFormat="1" ht="21" hidden="1">
      <c r="A76" s="174" t="s">
        <v>129</v>
      </c>
      <c r="B76" s="163" t="s">
        <v>80</v>
      </c>
      <c r="C76" s="164"/>
      <c r="D76" s="164"/>
      <c r="E76" s="164">
        <f t="shared" si="47"/>
        <v>0</v>
      </c>
      <c r="F76" s="164"/>
      <c r="G76" s="164"/>
      <c r="H76" s="164"/>
      <c r="I76" s="337"/>
      <c r="J76" s="165"/>
      <c r="K76" s="158">
        <f t="shared" si="43"/>
        <v>0</v>
      </c>
      <c r="L76" s="169">
        <f t="shared" si="4"/>
        <v>0</v>
      </c>
      <c r="M76" s="159">
        <f t="shared" si="44"/>
        <v>0</v>
      </c>
      <c r="N76" s="169">
        <f t="shared" si="5"/>
        <v>0</v>
      </c>
      <c r="O76" s="168"/>
      <c r="S76" s="237" t="e">
        <f t="shared" si="45"/>
        <v>#DIV/0!</v>
      </c>
      <c r="T76" s="237" t="e">
        <f t="shared" si="46"/>
        <v>#DIV/0!</v>
      </c>
      <c r="U76" s="237" t="e">
        <f t="shared" si="8"/>
        <v>#DIV/0!</v>
      </c>
      <c r="V76" s="167">
        <f t="shared" si="9"/>
        <v>0</v>
      </c>
      <c r="AG76" s="167">
        <f t="shared" si="50"/>
        <v>0</v>
      </c>
      <c r="AH76" s="367" t="e">
        <f t="shared" si="48"/>
        <v>#DIV/0!</v>
      </c>
      <c r="AI76" s="367" t="e">
        <f t="shared" si="49"/>
        <v>#DIV/0!</v>
      </c>
      <c r="AJ76" s="367" t="e">
        <f t="shared" si="15"/>
        <v>#DIV/0!</v>
      </c>
    </row>
    <row r="77" spans="1:36" s="167" customFormat="1" ht="21" hidden="1">
      <c r="A77" s="174" t="s">
        <v>190</v>
      </c>
      <c r="B77" s="175" t="s">
        <v>191</v>
      </c>
      <c r="C77" s="164"/>
      <c r="D77" s="164"/>
      <c r="E77" s="164">
        <f t="shared" si="47"/>
        <v>0</v>
      </c>
      <c r="F77" s="164"/>
      <c r="G77" s="164"/>
      <c r="H77" s="164"/>
      <c r="I77" s="337"/>
      <c r="J77" s="165"/>
      <c r="K77" s="158">
        <f t="shared" si="43"/>
        <v>0</v>
      </c>
      <c r="L77" s="169">
        <f t="shared" ref="L77:L143" si="51">H77-K77</f>
        <v>0</v>
      </c>
      <c r="M77" s="159">
        <f t="shared" si="44"/>
        <v>0</v>
      </c>
      <c r="N77" s="169">
        <f t="shared" ref="N77:N143" si="52">M77-G77</f>
        <v>0</v>
      </c>
      <c r="O77" s="168"/>
      <c r="S77" s="237" t="e">
        <f t="shared" si="45"/>
        <v>#DIV/0!</v>
      </c>
      <c r="T77" s="237" t="e">
        <f t="shared" si="46"/>
        <v>#DIV/0!</v>
      </c>
      <c r="U77" s="237" t="e">
        <f t="shared" si="8"/>
        <v>#DIV/0!</v>
      </c>
      <c r="V77" s="167">
        <f t="shared" si="9"/>
        <v>0</v>
      </c>
      <c r="AG77" s="167">
        <f t="shared" si="50"/>
        <v>0</v>
      </c>
      <c r="AH77" s="367" t="e">
        <f t="shared" si="48"/>
        <v>#DIV/0!</v>
      </c>
      <c r="AI77" s="367" t="e">
        <f t="shared" si="49"/>
        <v>#DIV/0!</v>
      </c>
      <c r="AJ77" s="367" t="e">
        <f t="shared" ref="AJ77:AJ138" si="53">G77/H77</f>
        <v>#DIV/0!</v>
      </c>
    </row>
    <row r="78" spans="1:36" s="167" customFormat="1" ht="21" hidden="1">
      <c r="A78" s="174" t="s">
        <v>130</v>
      </c>
      <c r="B78" s="175" t="s">
        <v>96</v>
      </c>
      <c r="C78" s="164"/>
      <c r="D78" s="164"/>
      <c r="E78" s="164">
        <f t="shared" si="47"/>
        <v>0</v>
      </c>
      <c r="F78" s="164"/>
      <c r="G78" s="164"/>
      <c r="H78" s="164"/>
      <c r="I78" s="337"/>
      <c r="J78" s="165"/>
      <c r="K78" s="158">
        <f t="shared" si="43"/>
        <v>0</v>
      </c>
      <c r="L78" s="169">
        <f t="shared" si="51"/>
        <v>0</v>
      </c>
      <c r="M78" s="159">
        <f t="shared" si="44"/>
        <v>0</v>
      </c>
      <c r="N78" s="169">
        <f t="shared" si="52"/>
        <v>0</v>
      </c>
      <c r="O78" s="168"/>
      <c r="S78" s="237" t="e">
        <f t="shared" si="45"/>
        <v>#DIV/0!</v>
      </c>
      <c r="T78" s="237" t="e">
        <f t="shared" si="46"/>
        <v>#DIV/0!</v>
      </c>
      <c r="U78" s="237" t="e">
        <f t="shared" si="8"/>
        <v>#DIV/0!</v>
      </c>
      <c r="V78" s="167">
        <f t="shared" si="9"/>
        <v>0</v>
      </c>
      <c r="AG78" s="167">
        <f t="shared" si="50"/>
        <v>0</v>
      </c>
      <c r="AH78" s="367" t="e">
        <f t="shared" si="48"/>
        <v>#DIV/0!</v>
      </c>
      <c r="AI78" s="367" t="e">
        <f t="shared" si="49"/>
        <v>#DIV/0!</v>
      </c>
      <c r="AJ78" s="367" t="e">
        <f t="shared" si="53"/>
        <v>#DIV/0!</v>
      </c>
    </row>
    <row r="79" spans="1:36" s="167" customFormat="1" ht="21" hidden="1">
      <c r="A79" s="174" t="s">
        <v>192</v>
      </c>
      <c r="B79" s="175" t="s">
        <v>193</v>
      </c>
      <c r="C79" s="164"/>
      <c r="D79" s="164"/>
      <c r="E79" s="164">
        <f t="shared" si="47"/>
        <v>0</v>
      </c>
      <c r="F79" s="164"/>
      <c r="G79" s="164"/>
      <c r="H79" s="164"/>
      <c r="I79" s="337"/>
      <c r="J79" s="165"/>
      <c r="K79" s="158">
        <f t="shared" si="43"/>
        <v>0</v>
      </c>
      <c r="L79" s="169">
        <f t="shared" si="51"/>
        <v>0</v>
      </c>
      <c r="M79" s="159">
        <f t="shared" si="44"/>
        <v>0</v>
      </c>
      <c r="N79" s="169">
        <f t="shared" si="52"/>
        <v>0</v>
      </c>
      <c r="O79" s="168"/>
      <c r="S79" s="237" t="e">
        <f t="shared" si="45"/>
        <v>#DIV/0!</v>
      </c>
      <c r="T79" s="237" t="e">
        <f t="shared" si="46"/>
        <v>#DIV/0!</v>
      </c>
      <c r="U79" s="237" t="e">
        <f t="shared" ref="U79:U145" si="54">G79/H79</f>
        <v>#DIV/0!</v>
      </c>
      <c r="V79" s="167">
        <f t="shared" si="9"/>
        <v>0</v>
      </c>
      <c r="AG79" s="167">
        <f t="shared" si="50"/>
        <v>0</v>
      </c>
      <c r="AH79" s="367" t="e">
        <f t="shared" si="48"/>
        <v>#DIV/0!</v>
      </c>
      <c r="AI79" s="367" t="e">
        <f t="shared" si="49"/>
        <v>#DIV/0!</v>
      </c>
      <c r="AJ79" s="367" t="e">
        <f t="shared" si="53"/>
        <v>#DIV/0!</v>
      </c>
    </row>
    <row r="80" spans="1:36" s="167" customFormat="1" ht="21" hidden="1">
      <c r="A80" s="162"/>
      <c r="B80" s="163" t="s">
        <v>97</v>
      </c>
      <c r="C80" s="164"/>
      <c r="D80" s="164"/>
      <c r="E80" s="164">
        <f t="shared" si="47"/>
        <v>0</v>
      </c>
      <c r="F80" s="164"/>
      <c r="G80" s="164"/>
      <c r="H80" s="164"/>
      <c r="I80" s="337"/>
      <c r="J80" s="165"/>
      <c r="K80" s="158">
        <f t="shared" si="43"/>
        <v>0</v>
      </c>
      <c r="L80" s="169">
        <f t="shared" si="51"/>
        <v>0</v>
      </c>
      <c r="M80" s="159">
        <f t="shared" si="44"/>
        <v>0</v>
      </c>
      <c r="N80" s="169">
        <f t="shared" si="52"/>
        <v>0</v>
      </c>
      <c r="O80" s="168"/>
      <c r="S80" s="237" t="e">
        <f t="shared" si="45"/>
        <v>#DIV/0!</v>
      </c>
      <c r="T80" s="237" t="e">
        <f t="shared" si="46"/>
        <v>#DIV/0!</v>
      </c>
      <c r="U80" s="237" t="e">
        <f t="shared" si="54"/>
        <v>#DIV/0!</v>
      </c>
      <c r="V80" s="167">
        <f t="shared" ref="V80:V146" si="55">ROUND(G80/$V$7,4)</f>
        <v>0</v>
      </c>
      <c r="AG80" s="167">
        <f t="shared" si="50"/>
        <v>0</v>
      </c>
      <c r="AH80" s="367" t="e">
        <f t="shared" si="48"/>
        <v>#DIV/0!</v>
      </c>
      <c r="AI80" s="367" t="e">
        <f t="shared" si="49"/>
        <v>#DIV/0!</v>
      </c>
      <c r="AJ80" s="367" t="e">
        <f t="shared" si="53"/>
        <v>#DIV/0!</v>
      </c>
    </row>
    <row r="81" spans="1:36" s="167" customFormat="1" ht="21" hidden="1">
      <c r="A81" s="162" t="s">
        <v>131</v>
      </c>
      <c r="B81" s="163" t="s">
        <v>132</v>
      </c>
      <c r="C81" s="164"/>
      <c r="D81" s="164"/>
      <c r="E81" s="164">
        <f t="shared" si="47"/>
        <v>0</v>
      </c>
      <c r="F81" s="164"/>
      <c r="G81" s="164"/>
      <c r="H81" s="164"/>
      <c r="I81" s="337"/>
      <c r="J81" s="165"/>
      <c r="K81" s="158">
        <f t="shared" si="43"/>
        <v>0</v>
      </c>
      <c r="L81" s="169">
        <f t="shared" si="51"/>
        <v>0</v>
      </c>
      <c r="M81" s="159">
        <f t="shared" si="44"/>
        <v>0</v>
      </c>
      <c r="N81" s="169">
        <f t="shared" si="52"/>
        <v>0</v>
      </c>
      <c r="O81" s="168"/>
      <c r="S81" s="237" t="e">
        <f t="shared" si="45"/>
        <v>#DIV/0!</v>
      </c>
      <c r="T81" s="237" t="e">
        <f t="shared" si="46"/>
        <v>#DIV/0!</v>
      </c>
      <c r="U81" s="237" t="e">
        <f t="shared" si="54"/>
        <v>#DIV/0!</v>
      </c>
      <c r="V81" s="167">
        <f t="shared" si="55"/>
        <v>0</v>
      </c>
      <c r="AG81" s="167">
        <f t="shared" si="50"/>
        <v>0</v>
      </c>
      <c r="AH81" s="367" t="e">
        <f t="shared" si="48"/>
        <v>#DIV/0!</v>
      </c>
      <c r="AI81" s="367" t="e">
        <f t="shared" si="49"/>
        <v>#DIV/0!</v>
      </c>
      <c r="AJ81" s="367" t="e">
        <f t="shared" si="53"/>
        <v>#DIV/0!</v>
      </c>
    </row>
    <row r="82" spans="1:36" s="167" customFormat="1" ht="21" hidden="1">
      <c r="A82" s="162" t="s">
        <v>133</v>
      </c>
      <c r="B82" s="178" t="s">
        <v>115</v>
      </c>
      <c r="C82" s="164"/>
      <c r="D82" s="164"/>
      <c r="E82" s="164">
        <f t="shared" si="47"/>
        <v>0</v>
      </c>
      <c r="F82" s="164"/>
      <c r="G82" s="164"/>
      <c r="H82" s="164"/>
      <c r="I82" s="337"/>
      <c r="J82" s="165"/>
      <c r="K82" s="158">
        <f t="shared" si="43"/>
        <v>0</v>
      </c>
      <c r="L82" s="169">
        <f t="shared" si="51"/>
        <v>0</v>
      </c>
      <c r="M82" s="159">
        <f t="shared" si="44"/>
        <v>0</v>
      </c>
      <c r="N82" s="169">
        <f t="shared" si="52"/>
        <v>0</v>
      </c>
      <c r="O82" s="168"/>
      <c r="S82" s="237" t="e">
        <f t="shared" si="45"/>
        <v>#DIV/0!</v>
      </c>
      <c r="T82" s="237" t="e">
        <f t="shared" si="46"/>
        <v>#DIV/0!</v>
      </c>
      <c r="U82" s="237" t="e">
        <f t="shared" si="54"/>
        <v>#DIV/0!</v>
      </c>
      <c r="V82" s="167">
        <f t="shared" si="55"/>
        <v>0</v>
      </c>
      <c r="AG82" s="167">
        <f t="shared" si="50"/>
        <v>0</v>
      </c>
      <c r="AH82" s="367" t="e">
        <f t="shared" si="48"/>
        <v>#DIV/0!</v>
      </c>
      <c r="AI82" s="367" t="e">
        <f t="shared" si="49"/>
        <v>#DIV/0!</v>
      </c>
      <c r="AJ82" s="367" t="e">
        <f t="shared" si="53"/>
        <v>#DIV/0!</v>
      </c>
    </row>
    <row r="83" spans="1:36" s="167" customFormat="1" ht="18" hidden="1" customHeight="1">
      <c r="A83" s="162" t="s">
        <v>134</v>
      </c>
      <c r="B83" s="178" t="s">
        <v>117</v>
      </c>
      <c r="C83" s="164"/>
      <c r="D83" s="164"/>
      <c r="E83" s="164">
        <f t="shared" si="47"/>
        <v>0</v>
      </c>
      <c r="F83" s="164"/>
      <c r="G83" s="164"/>
      <c r="H83" s="164"/>
      <c r="I83" s="337"/>
      <c r="J83" s="165"/>
      <c r="K83" s="158">
        <f t="shared" si="43"/>
        <v>0</v>
      </c>
      <c r="L83" s="169">
        <f t="shared" si="51"/>
        <v>0</v>
      </c>
      <c r="M83" s="159">
        <f t="shared" si="44"/>
        <v>0</v>
      </c>
      <c r="N83" s="169">
        <f t="shared" si="52"/>
        <v>0</v>
      </c>
      <c r="O83" s="168"/>
      <c r="S83" s="237" t="e">
        <f t="shared" si="45"/>
        <v>#DIV/0!</v>
      </c>
      <c r="T83" s="237" t="e">
        <f t="shared" si="46"/>
        <v>#DIV/0!</v>
      </c>
      <c r="U83" s="237" t="e">
        <f t="shared" si="54"/>
        <v>#DIV/0!</v>
      </c>
      <c r="V83" s="167">
        <f t="shared" si="55"/>
        <v>0</v>
      </c>
      <c r="AG83" s="167">
        <f t="shared" si="50"/>
        <v>0</v>
      </c>
      <c r="AH83" s="367" t="e">
        <f t="shared" si="48"/>
        <v>#DIV/0!</v>
      </c>
      <c r="AI83" s="367" t="e">
        <f t="shared" si="49"/>
        <v>#DIV/0!</v>
      </c>
      <c r="AJ83" s="367" t="e">
        <f t="shared" si="53"/>
        <v>#DIV/0!</v>
      </c>
    </row>
    <row r="84" spans="1:36" s="167" customFormat="1" ht="21" hidden="1">
      <c r="A84" s="162" t="s">
        <v>135</v>
      </c>
      <c r="B84" s="178" t="s">
        <v>119</v>
      </c>
      <c r="C84" s="164"/>
      <c r="D84" s="164"/>
      <c r="E84" s="164">
        <f t="shared" si="47"/>
        <v>0</v>
      </c>
      <c r="F84" s="164"/>
      <c r="G84" s="164"/>
      <c r="H84" s="164"/>
      <c r="I84" s="337"/>
      <c r="J84" s="165"/>
      <c r="K84" s="158">
        <f t="shared" si="43"/>
        <v>0</v>
      </c>
      <c r="L84" s="169">
        <f t="shared" si="51"/>
        <v>0</v>
      </c>
      <c r="M84" s="159">
        <f t="shared" si="44"/>
        <v>0</v>
      </c>
      <c r="N84" s="169">
        <f t="shared" si="52"/>
        <v>0</v>
      </c>
      <c r="O84" s="168"/>
      <c r="S84" s="237" t="e">
        <f t="shared" si="45"/>
        <v>#DIV/0!</v>
      </c>
      <c r="T84" s="237" t="e">
        <f t="shared" si="46"/>
        <v>#DIV/0!</v>
      </c>
      <c r="U84" s="237" t="e">
        <f t="shared" si="54"/>
        <v>#DIV/0!</v>
      </c>
      <c r="V84" s="167">
        <f t="shared" si="55"/>
        <v>0</v>
      </c>
      <c r="AG84" s="167">
        <f t="shared" si="50"/>
        <v>0</v>
      </c>
      <c r="AH84" s="367" t="e">
        <f t="shared" si="48"/>
        <v>#DIV/0!</v>
      </c>
      <c r="AI84" s="367" t="e">
        <f t="shared" si="49"/>
        <v>#DIV/0!</v>
      </c>
      <c r="AJ84" s="367" t="e">
        <f t="shared" si="53"/>
        <v>#DIV/0!</v>
      </c>
    </row>
    <row r="85" spans="1:36" s="161" customFormat="1" ht="21" hidden="1">
      <c r="A85" s="153" t="s">
        <v>12</v>
      </c>
      <c r="B85" s="154" t="s">
        <v>136</v>
      </c>
      <c r="C85" s="184"/>
      <c r="D85" s="184"/>
      <c r="E85" s="155">
        <f t="shared" si="47"/>
        <v>0</v>
      </c>
      <c r="F85" s="155"/>
      <c r="G85" s="184"/>
      <c r="H85" s="184"/>
      <c r="I85" s="336"/>
      <c r="J85" s="157"/>
      <c r="K85" s="158">
        <f t="shared" ref="K85:K116" si="56">(D85+F85)/2</f>
        <v>0</v>
      </c>
      <c r="L85" s="169">
        <f t="shared" si="51"/>
        <v>0</v>
      </c>
      <c r="M85" s="159">
        <f t="shared" ref="M85:M116" si="57">C85+E85</f>
        <v>0</v>
      </c>
      <c r="N85" s="169">
        <f t="shared" si="52"/>
        <v>0</v>
      </c>
      <c r="O85" s="169"/>
      <c r="S85" s="237" t="e">
        <f t="shared" si="45"/>
        <v>#DIV/0!</v>
      </c>
      <c r="T85" s="237" t="e">
        <f t="shared" si="46"/>
        <v>#DIV/0!</v>
      </c>
      <c r="U85" s="237" t="e">
        <f t="shared" si="54"/>
        <v>#DIV/0!</v>
      </c>
      <c r="V85" s="161">
        <f t="shared" si="55"/>
        <v>0</v>
      </c>
      <c r="AG85" s="161">
        <f t="shared" si="50"/>
        <v>0</v>
      </c>
      <c r="AH85" s="366" t="e">
        <f t="shared" si="48"/>
        <v>#DIV/0!</v>
      </c>
      <c r="AI85" s="366" t="e">
        <f t="shared" si="49"/>
        <v>#DIV/0!</v>
      </c>
      <c r="AJ85" s="366" t="e">
        <f t="shared" si="53"/>
        <v>#DIV/0!</v>
      </c>
    </row>
    <row r="86" spans="1:36" s="167" customFormat="1" ht="21" hidden="1">
      <c r="A86" s="162"/>
      <c r="B86" s="163" t="s">
        <v>72</v>
      </c>
      <c r="C86" s="164"/>
      <c r="D86" s="164"/>
      <c r="E86" s="164">
        <f t="shared" si="47"/>
        <v>0</v>
      </c>
      <c r="F86" s="164"/>
      <c r="G86" s="164"/>
      <c r="H86" s="164"/>
      <c r="I86" s="337"/>
      <c r="J86" s="165"/>
      <c r="K86" s="158">
        <f t="shared" si="56"/>
        <v>0</v>
      </c>
      <c r="L86" s="169">
        <f t="shared" si="51"/>
        <v>0</v>
      </c>
      <c r="M86" s="159">
        <f t="shared" si="57"/>
        <v>0</v>
      </c>
      <c r="N86" s="169">
        <f t="shared" si="52"/>
        <v>0</v>
      </c>
      <c r="O86" s="168"/>
      <c r="S86" s="237" t="e">
        <f t="shared" si="45"/>
        <v>#DIV/0!</v>
      </c>
      <c r="T86" s="237" t="e">
        <f t="shared" si="46"/>
        <v>#DIV/0!</v>
      </c>
      <c r="U86" s="237" t="e">
        <f t="shared" si="54"/>
        <v>#DIV/0!</v>
      </c>
      <c r="V86" s="167">
        <f t="shared" si="55"/>
        <v>0</v>
      </c>
      <c r="AG86" s="167">
        <f t="shared" si="50"/>
        <v>0</v>
      </c>
      <c r="AH86" s="367" t="e">
        <f t="shared" si="48"/>
        <v>#DIV/0!</v>
      </c>
      <c r="AI86" s="367" t="e">
        <f t="shared" si="49"/>
        <v>#DIV/0!</v>
      </c>
      <c r="AJ86" s="367" t="e">
        <f t="shared" si="53"/>
        <v>#DIV/0!</v>
      </c>
    </row>
    <row r="87" spans="1:36" s="167" customFormat="1" ht="21" hidden="1">
      <c r="A87" s="162" t="s">
        <v>137</v>
      </c>
      <c r="B87" s="163" t="s">
        <v>91</v>
      </c>
      <c r="C87" s="164"/>
      <c r="D87" s="164"/>
      <c r="E87" s="164">
        <f t="shared" si="47"/>
        <v>0</v>
      </c>
      <c r="F87" s="164"/>
      <c r="G87" s="164"/>
      <c r="H87" s="164"/>
      <c r="I87" s="337"/>
      <c r="J87" s="165"/>
      <c r="K87" s="158">
        <f t="shared" si="56"/>
        <v>0</v>
      </c>
      <c r="L87" s="169">
        <f t="shared" si="51"/>
        <v>0</v>
      </c>
      <c r="M87" s="159">
        <f t="shared" si="57"/>
        <v>0</v>
      </c>
      <c r="N87" s="169">
        <f t="shared" si="52"/>
        <v>0</v>
      </c>
      <c r="O87" s="168"/>
      <c r="S87" s="237" t="e">
        <f t="shared" si="45"/>
        <v>#DIV/0!</v>
      </c>
      <c r="T87" s="237" t="e">
        <f t="shared" si="46"/>
        <v>#DIV/0!</v>
      </c>
      <c r="U87" s="237" t="e">
        <f t="shared" si="54"/>
        <v>#DIV/0!</v>
      </c>
      <c r="V87" s="167">
        <f t="shared" si="55"/>
        <v>0</v>
      </c>
      <c r="AG87" s="167">
        <f t="shared" si="50"/>
        <v>0</v>
      </c>
      <c r="AH87" s="367" t="e">
        <f t="shared" si="48"/>
        <v>#DIV/0!</v>
      </c>
      <c r="AI87" s="367" t="e">
        <f t="shared" si="49"/>
        <v>#DIV/0!</v>
      </c>
      <c r="AJ87" s="367" t="e">
        <f t="shared" si="53"/>
        <v>#DIV/0!</v>
      </c>
    </row>
    <row r="88" spans="1:36" s="167" customFormat="1" ht="21" hidden="1">
      <c r="A88" s="162" t="s">
        <v>138</v>
      </c>
      <c r="B88" s="163" t="s">
        <v>74</v>
      </c>
      <c r="C88" s="164">
        <f>C90</f>
        <v>0</v>
      </c>
      <c r="D88" s="164">
        <f>D90</f>
        <v>0</v>
      </c>
      <c r="E88" s="164">
        <f t="shared" si="47"/>
        <v>0</v>
      </c>
      <c r="F88" s="164">
        <f>F90</f>
        <v>0</v>
      </c>
      <c r="G88" s="164">
        <f>G90</f>
        <v>0</v>
      </c>
      <c r="H88" s="164">
        <f>H90</f>
        <v>0</v>
      </c>
      <c r="I88" s="337"/>
      <c r="J88" s="165"/>
      <c r="K88" s="158">
        <f t="shared" si="56"/>
        <v>0</v>
      </c>
      <c r="L88" s="169">
        <f t="shared" si="51"/>
        <v>0</v>
      </c>
      <c r="M88" s="159">
        <f t="shared" si="57"/>
        <v>0</v>
      </c>
      <c r="N88" s="169">
        <f t="shared" si="52"/>
        <v>0</v>
      </c>
      <c r="O88" s="168"/>
      <c r="S88" s="237" t="e">
        <f t="shared" si="45"/>
        <v>#DIV/0!</v>
      </c>
      <c r="T88" s="237" t="e">
        <f t="shared" si="46"/>
        <v>#DIV/0!</v>
      </c>
      <c r="U88" s="237" t="e">
        <f t="shared" si="54"/>
        <v>#DIV/0!</v>
      </c>
      <c r="V88" s="167">
        <f t="shared" si="55"/>
        <v>0</v>
      </c>
      <c r="AG88" s="167">
        <f t="shared" si="50"/>
        <v>0</v>
      </c>
      <c r="AH88" s="367" t="e">
        <f t="shared" si="48"/>
        <v>#DIV/0!</v>
      </c>
      <c r="AI88" s="367" t="e">
        <f t="shared" si="49"/>
        <v>#DIV/0!</v>
      </c>
      <c r="AJ88" s="367" t="e">
        <f t="shared" si="53"/>
        <v>#DIV/0!</v>
      </c>
    </row>
    <row r="89" spans="1:36" s="167" customFormat="1" ht="21" hidden="1">
      <c r="A89" s="162"/>
      <c r="B89" s="163" t="s">
        <v>139</v>
      </c>
      <c r="C89" s="164"/>
      <c r="D89" s="164"/>
      <c r="E89" s="164">
        <f t="shared" si="47"/>
        <v>0</v>
      </c>
      <c r="F89" s="164"/>
      <c r="G89" s="164"/>
      <c r="H89" s="164"/>
      <c r="I89" s="337"/>
      <c r="J89" s="165"/>
      <c r="K89" s="158">
        <f t="shared" si="56"/>
        <v>0</v>
      </c>
      <c r="L89" s="169">
        <f t="shared" si="51"/>
        <v>0</v>
      </c>
      <c r="M89" s="159">
        <f t="shared" si="57"/>
        <v>0</v>
      </c>
      <c r="N89" s="169">
        <f t="shared" si="52"/>
        <v>0</v>
      </c>
      <c r="O89" s="168"/>
      <c r="S89" s="237" t="e">
        <f t="shared" si="45"/>
        <v>#DIV/0!</v>
      </c>
      <c r="T89" s="237" t="e">
        <f t="shared" si="46"/>
        <v>#DIV/0!</v>
      </c>
      <c r="U89" s="237" t="e">
        <f t="shared" si="54"/>
        <v>#DIV/0!</v>
      </c>
      <c r="V89" s="167">
        <f t="shared" si="55"/>
        <v>0</v>
      </c>
      <c r="AG89" s="167">
        <f t="shared" si="50"/>
        <v>0</v>
      </c>
      <c r="AH89" s="367" t="e">
        <f t="shared" si="48"/>
        <v>#DIV/0!</v>
      </c>
      <c r="AI89" s="367" t="e">
        <f t="shared" si="49"/>
        <v>#DIV/0!</v>
      </c>
      <c r="AJ89" s="367" t="e">
        <f t="shared" si="53"/>
        <v>#DIV/0!</v>
      </c>
    </row>
    <row r="90" spans="1:36" s="167" customFormat="1" ht="21" hidden="1">
      <c r="A90" s="162" t="s">
        <v>140</v>
      </c>
      <c r="B90" s="163" t="s">
        <v>80</v>
      </c>
      <c r="C90" s="164"/>
      <c r="D90" s="164"/>
      <c r="E90" s="164">
        <f t="shared" si="47"/>
        <v>0</v>
      </c>
      <c r="F90" s="164"/>
      <c r="G90" s="164"/>
      <c r="H90" s="164"/>
      <c r="I90" s="337"/>
      <c r="J90" s="165"/>
      <c r="K90" s="158">
        <f t="shared" si="56"/>
        <v>0</v>
      </c>
      <c r="L90" s="169">
        <f t="shared" si="51"/>
        <v>0</v>
      </c>
      <c r="M90" s="159">
        <f t="shared" si="57"/>
        <v>0</v>
      </c>
      <c r="N90" s="169">
        <f t="shared" si="52"/>
        <v>0</v>
      </c>
      <c r="O90" s="168"/>
      <c r="S90" s="237" t="e">
        <f t="shared" si="45"/>
        <v>#DIV/0!</v>
      </c>
      <c r="T90" s="237" t="e">
        <f t="shared" si="46"/>
        <v>#DIV/0!</v>
      </c>
      <c r="U90" s="237" t="e">
        <f t="shared" si="54"/>
        <v>#DIV/0!</v>
      </c>
      <c r="V90" s="167">
        <f t="shared" si="55"/>
        <v>0</v>
      </c>
      <c r="AG90" s="167">
        <f t="shared" si="50"/>
        <v>0</v>
      </c>
      <c r="AH90" s="367" t="e">
        <f t="shared" si="48"/>
        <v>#DIV/0!</v>
      </c>
      <c r="AI90" s="367" t="e">
        <f t="shared" si="49"/>
        <v>#DIV/0!</v>
      </c>
      <c r="AJ90" s="367" t="e">
        <f t="shared" si="53"/>
        <v>#DIV/0!</v>
      </c>
    </row>
    <row r="91" spans="1:36" s="167" customFormat="1" ht="21" hidden="1">
      <c r="A91" s="162" t="s">
        <v>141</v>
      </c>
      <c r="B91" s="163" t="s">
        <v>96</v>
      </c>
      <c r="C91" s="164"/>
      <c r="D91" s="164"/>
      <c r="E91" s="164">
        <f t="shared" si="47"/>
        <v>0</v>
      </c>
      <c r="F91" s="164"/>
      <c r="G91" s="164"/>
      <c r="H91" s="164"/>
      <c r="I91" s="337"/>
      <c r="J91" s="165"/>
      <c r="K91" s="158">
        <f t="shared" si="56"/>
        <v>0</v>
      </c>
      <c r="L91" s="169">
        <f t="shared" si="51"/>
        <v>0</v>
      </c>
      <c r="M91" s="159">
        <f t="shared" si="57"/>
        <v>0</v>
      </c>
      <c r="N91" s="169">
        <f t="shared" si="52"/>
        <v>0</v>
      </c>
      <c r="O91" s="168"/>
      <c r="S91" s="237" t="e">
        <f t="shared" si="45"/>
        <v>#DIV/0!</v>
      </c>
      <c r="T91" s="237" t="e">
        <f t="shared" si="46"/>
        <v>#DIV/0!</v>
      </c>
      <c r="U91" s="237" t="e">
        <f t="shared" si="54"/>
        <v>#DIV/0!</v>
      </c>
      <c r="V91" s="167">
        <f t="shared" si="55"/>
        <v>0</v>
      </c>
      <c r="AG91" s="167">
        <f t="shared" si="50"/>
        <v>0</v>
      </c>
      <c r="AH91" s="367" t="e">
        <f t="shared" si="48"/>
        <v>#DIV/0!</v>
      </c>
      <c r="AI91" s="367" t="e">
        <f t="shared" si="49"/>
        <v>#DIV/0!</v>
      </c>
      <c r="AJ91" s="367" t="e">
        <f t="shared" si="53"/>
        <v>#DIV/0!</v>
      </c>
    </row>
    <row r="92" spans="1:36" s="167" customFormat="1" ht="21" hidden="1">
      <c r="A92" s="162"/>
      <c r="B92" s="163" t="s">
        <v>97</v>
      </c>
      <c r="C92" s="164"/>
      <c r="D92" s="164"/>
      <c r="E92" s="164">
        <f t="shared" si="47"/>
        <v>0</v>
      </c>
      <c r="F92" s="164"/>
      <c r="G92" s="164"/>
      <c r="H92" s="164"/>
      <c r="I92" s="337"/>
      <c r="J92" s="165"/>
      <c r="K92" s="158">
        <f t="shared" si="56"/>
        <v>0</v>
      </c>
      <c r="L92" s="169">
        <f t="shared" si="51"/>
        <v>0</v>
      </c>
      <c r="M92" s="159">
        <f t="shared" si="57"/>
        <v>0</v>
      </c>
      <c r="N92" s="169">
        <f t="shared" si="52"/>
        <v>0</v>
      </c>
      <c r="O92" s="168"/>
      <c r="S92" s="237" t="e">
        <f t="shared" si="45"/>
        <v>#DIV/0!</v>
      </c>
      <c r="T92" s="237" t="e">
        <f t="shared" si="46"/>
        <v>#DIV/0!</v>
      </c>
      <c r="U92" s="237" t="e">
        <f t="shared" si="54"/>
        <v>#DIV/0!</v>
      </c>
      <c r="V92" s="167">
        <f t="shared" si="55"/>
        <v>0</v>
      </c>
      <c r="AG92" s="167">
        <f t="shared" si="50"/>
        <v>0</v>
      </c>
      <c r="AH92" s="367" t="e">
        <f t="shared" si="48"/>
        <v>#DIV/0!</v>
      </c>
      <c r="AI92" s="367" t="e">
        <f t="shared" si="49"/>
        <v>#DIV/0!</v>
      </c>
      <c r="AJ92" s="367" t="e">
        <f t="shared" si="53"/>
        <v>#DIV/0!</v>
      </c>
    </row>
    <row r="93" spans="1:36" s="161" customFormat="1" ht="21" hidden="1">
      <c r="A93" s="153" t="s">
        <v>13</v>
      </c>
      <c r="B93" s="154" t="s">
        <v>99</v>
      </c>
      <c r="C93" s="164"/>
      <c r="D93" s="164"/>
      <c r="E93" s="155">
        <f t="shared" si="47"/>
        <v>0</v>
      </c>
      <c r="F93" s="155"/>
      <c r="G93" s="164"/>
      <c r="H93" s="164"/>
      <c r="I93" s="336"/>
      <c r="J93" s="157"/>
      <c r="K93" s="158">
        <f t="shared" si="56"/>
        <v>0</v>
      </c>
      <c r="L93" s="169">
        <f t="shared" si="51"/>
        <v>0</v>
      </c>
      <c r="M93" s="159">
        <f t="shared" si="57"/>
        <v>0</v>
      </c>
      <c r="N93" s="169">
        <f t="shared" si="52"/>
        <v>0</v>
      </c>
      <c r="O93" s="169"/>
      <c r="S93" s="237" t="e">
        <f t="shared" si="45"/>
        <v>#DIV/0!</v>
      </c>
      <c r="T93" s="237" t="e">
        <f t="shared" si="46"/>
        <v>#DIV/0!</v>
      </c>
      <c r="U93" s="237" t="e">
        <f t="shared" si="54"/>
        <v>#DIV/0!</v>
      </c>
      <c r="V93" s="161">
        <f t="shared" si="55"/>
        <v>0</v>
      </c>
      <c r="AG93" s="161">
        <f t="shared" si="50"/>
        <v>0</v>
      </c>
      <c r="AH93" s="366" t="e">
        <f t="shared" si="48"/>
        <v>#DIV/0!</v>
      </c>
      <c r="AI93" s="366" t="e">
        <f t="shared" si="49"/>
        <v>#DIV/0!</v>
      </c>
      <c r="AJ93" s="366" t="e">
        <f t="shared" si="53"/>
        <v>#DIV/0!</v>
      </c>
    </row>
    <row r="94" spans="1:36" s="181" customFormat="1" ht="21" hidden="1">
      <c r="A94" s="153" t="s">
        <v>14</v>
      </c>
      <c r="B94" s="154" t="s">
        <v>101</v>
      </c>
      <c r="C94" s="164"/>
      <c r="D94" s="164"/>
      <c r="E94" s="155">
        <f t="shared" si="47"/>
        <v>0</v>
      </c>
      <c r="F94" s="155"/>
      <c r="G94" s="164"/>
      <c r="H94" s="164"/>
      <c r="I94" s="336"/>
      <c r="J94" s="157"/>
      <c r="K94" s="158">
        <f t="shared" si="56"/>
        <v>0</v>
      </c>
      <c r="L94" s="169">
        <f t="shared" si="51"/>
        <v>0</v>
      </c>
      <c r="M94" s="159">
        <f t="shared" si="57"/>
        <v>0</v>
      </c>
      <c r="N94" s="169">
        <f t="shared" si="52"/>
        <v>0</v>
      </c>
      <c r="O94" s="180"/>
      <c r="S94" s="237" t="e">
        <f t="shared" si="45"/>
        <v>#DIV/0!</v>
      </c>
      <c r="T94" s="237" t="e">
        <f t="shared" si="46"/>
        <v>#DIV/0!</v>
      </c>
      <c r="U94" s="237" t="e">
        <f t="shared" si="54"/>
        <v>#DIV/0!</v>
      </c>
      <c r="V94" s="181">
        <f t="shared" si="55"/>
        <v>0</v>
      </c>
      <c r="AG94" s="181">
        <f t="shared" si="50"/>
        <v>0</v>
      </c>
      <c r="AH94" s="370" t="e">
        <f t="shared" si="48"/>
        <v>#DIV/0!</v>
      </c>
      <c r="AI94" s="370" t="e">
        <f t="shared" si="49"/>
        <v>#DIV/0!</v>
      </c>
      <c r="AJ94" s="370" t="e">
        <f t="shared" si="53"/>
        <v>#DIV/0!</v>
      </c>
    </row>
    <row r="95" spans="1:36" s="167" customFormat="1" ht="21" hidden="1">
      <c r="A95" s="162"/>
      <c r="B95" s="163" t="s">
        <v>83</v>
      </c>
      <c r="C95" s="164"/>
      <c r="D95" s="164"/>
      <c r="E95" s="164">
        <f t="shared" si="47"/>
        <v>0</v>
      </c>
      <c r="F95" s="164"/>
      <c r="G95" s="164"/>
      <c r="H95" s="164"/>
      <c r="I95" s="337"/>
      <c r="J95" s="165"/>
      <c r="K95" s="158">
        <f t="shared" si="56"/>
        <v>0</v>
      </c>
      <c r="L95" s="169">
        <f t="shared" si="51"/>
        <v>0</v>
      </c>
      <c r="M95" s="159">
        <f t="shared" si="57"/>
        <v>0</v>
      </c>
      <c r="N95" s="169">
        <f t="shared" si="52"/>
        <v>0</v>
      </c>
      <c r="O95" s="168"/>
      <c r="S95" s="237" t="e">
        <f t="shared" si="45"/>
        <v>#DIV/0!</v>
      </c>
      <c r="T95" s="237" t="e">
        <f t="shared" si="46"/>
        <v>#DIV/0!</v>
      </c>
      <c r="U95" s="237" t="e">
        <f t="shared" si="54"/>
        <v>#DIV/0!</v>
      </c>
      <c r="V95" s="167">
        <f t="shared" si="55"/>
        <v>0</v>
      </c>
      <c r="AG95" s="167">
        <f t="shared" si="50"/>
        <v>0</v>
      </c>
      <c r="AH95" s="367" t="e">
        <f t="shared" si="48"/>
        <v>#DIV/0!</v>
      </c>
      <c r="AI95" s="367" t="e">
        <f t="shared" si="49"/>
        <v>#DIV/0!</v>
      </c>
      <c r="AJ95" s="367" t="e">
        <f t="shared" si="53"/>
        <v>#DIV/0!</v>
      </c>
    </row>
    <row r="96" spans="1:36" s="167" customFormat="1" ht="21" hidden="1">
      <c r="A96" s="162" t="s">
        <v>142</v>
      </c>
      <c r="B96" s="163" t="s">
        <v>85</v>
      </c>
      <c r="C96" s="164"/>
      <c r="D96" s="164"/>
      <c r="E96" s="164">
        <f t="shared" si="47"/>
        <v>0</v>
      </c>
      <c r="F96" s="164"/>
      <c r="G96" s="164"/>
      <c r="H96" s="164"/>
      <c r="I96" s="337"/>
      <c r="J96" s="165"/>
      <c r="K96" s="158">
        <f t="shared" si="56"/>
        <v>0</v>
      </c>
      <c r="L96" s="169">
        <f t="shared" si="51"/>
        <v>0</v>
      </c>
      <c r="M96" s="159">
        <f t="shared" si="57"/>
        <v>0</v>
      </c>
      <c r="N96" s="169">
        <f t="shared" si="52"/>
        <v>0</v>
      </c>
      <c r="O96" s="168"/>
      <c r="S96" s="237" t="e">
        <f t="shared" si="45"/>
        <v>#DIV/0!</v>
      </c>
      <c r="T96" s="237" t="e">
        <f t="shared" si="46"/>
        <v>#DIV/0!</v>
      </c>
      <c r="U96" s="237" t="e">
        <f t="shared" si="54"/>
        <v>#DIV/0!</v>
      </c>
      <c r="V96" s="167">
        <f t="shared" si="55"/>
        <v>0</v>
      </c>
      <c r="AG96" s="167">
        <f t="shared" si="50"/>
        <v>0</v>
      </c>
      <c r="AH96" s="367" t="e">
        <f t="shared" si="48"/>
        <v>#DIV/0!</v>
      </c>
      <c r="AI96" s="367" t="e">
        <f t="shared" si="49"/>
        <v>#DIV/0!</v>
      </c>
      <c r="AJ96" s="367" t="e">
        <f t="shared" si="53"/>
        <v>#DIV/0!</v>
      </c>
    </row>
    <row r="97" spans="1:36" s="183" customFormat="1" ht="21" hidden="1">
      <c r="A97" s="162" t="s">
        <v>143</v>
      </c>
      <c r="B97" s="163" t="s">
        <v>144</v>
      </c>
      <c r="C97" s="164"/>
      <c r="D97" s="164"/>
      <c r="E97" s="164">
        <f t="shared" si="47"/>
        <v>0</v>
      </c>
      <c r="F97" s="164"/>
      <c r="G97" s="164"/>
      <c r="H97" s="164"/>
      <c r="I97" s="338"/>
      <c r="J97" s="165"/>
      <c r="K97" s="158">
        <f t="shared" si="56"/>
        <v>0</v>
      </c>
      <c r="L97" s="169">
        <f t="shared" si="51"/>
        <v>0</v>
      </c>
      <c r="M97" s="159">
        <f t="shared" si="57"/>
        <v>0</v>
      </c>
      <c r="N97" s="169">
        <f t="shared" si="52"/>
        <v>0</v>
      </c>
      <c r="O97" s="182"/>
      <c r="S97" s="237" t="e">
        <f t="shared" si="45"/>
        <v>#DIV/0!</v>
      </c>
      <c r="T97" s="237" t="e">
        <f t="shared" si="46"/>
        <v>#DIV/0!</v>
      </c>
      <c r="U97" s="237" t="e">
        <f t="shared" si="54"/>
        <v>#DIV/0!</v>
      </c>
      <c r="V97" s="183">
        <f t="shared" si="55"/>
        <v>0</v>
      </c>
      <c r="AG97" s="183">
        <f t="shared" si="50"/>
        <v>0</v>
      </c>
      <c r="AH97" s="371" t="e">
        <f t="shared" si="48"/>
        <v>#DIV/0!</v>
      </c>
      <c r="AI97" s="371" t="e">
        <f t="shared" si="49"/>
        <v>#DIV/0!</v>
      </c>
      <c r="AJ97" s="371" t="e">
        <f t="shared" si="53"/>
        <v>#DIV/0!</v>
      </c>
    </row>
    <row r="98" spans="1:36" s="167" customFormat="1" ht="21" hidden="1">
      <c r="A98" s="162"/>
      <c r="B98" s="163" t="s">
        <v>83</v>
      </c>
      <c r="C98" s="164"/>
      <c r="D98" s="164"/>
      <c r="E98" s="164">
        <f t="shared" si="47"/>
        <v>0</v>
      </c>
      <c r="F98" s="164"/>
      <c r="G98" s="164"/>
      <c r="H98" s="164"/>
      <c r="I98" s="337"/>
      <c r="J98" s="165"/>
      <c r="K98" s="158">
        <f t="shared" si="56"/>
        <v>0</v>
      </c>
      <c r="L98" s="169">
        <f t="shared" si="51"/>
        <v>0</v>
      </c>
      <c r="M98" s="159">
        <f t="shared" si="57"/>
        <v>0</v>
      </c>
      <c r="N98" s="169">
        <f t="shared" si="52"/>
        <v>0</v>
      </c>
      <c r="O98" s="168"/>
      <c r="S98" s="237" t="e">
        <f t="shared" si="45"/>
        <v>#DIV/0!</v>
      </c>
      <c r="T98" s="237" t="e">
        <f t="shared" si="46"/>
        <v>#DIV/0!</v>
      </c>
      <c r="U98" s="237" t="e">
        <f t="shared" si="54"/>
        <v>#DIV/0!</v>
      </c>
      <c r="V98" s="167">
        <f t="shared" si="55"/>
        <v>0</v>
      </c>
      <c r="AG98" s="167">
        <f t="shared" si="50"/>
        <v>0</v>
      </c>
      <c r="AH98" s="367" t="e">
        <f t="shared" si="48"/>
        <v>#DIV/0!</v>
      </c>
      <c r="AI98" s="367" t="e">
        <f t="shared" si="49"/>
        <v>#DIV/0!</v>
      </c>
      <c r="AJ98" s="367" t="e">
        <f t="shared" si="53"/>
        <v>#DIV/0!</v>
      </c>
    </row>
    <row r="99" spans="1:36" s="167" customFormat="1" ht="21" hidden="1">
      <c r="A99" s="174" t="s">
        <v>145</v>
      </c>
      <c r="B99" s="163" t="s">
        <v>80</v>
      </c>
      <c r="C99" s="164"/>
      <c r="D99" s="164"/>
      <c r="E99" s="164">
        <f t="shared" si="47"/>
        <v>0</v>
      </c>
      <c r="F99" s="164"/>
      <c r="G99" s="164"/>
      <c r="H99" s="164"/>
      <c r="I99" s="337"/>
      <c r="J99" s="165"/>
      <c r="K99" s="158">
        <f t="shared" si="56"/>
        <v>0</v>
      </c>
      <c r="L99" s="169">
        <f t="shared" si="51"/>
        <v>0</v>
      </c>
      <c r="M99" s="159">
        <f t="shared" si="57"/>
        <v>0</v>
      </c>
      <c r="N99" s="169">
        <f t="shared" si="52"/>
        <v>0</v>
      </c>
      <c r="O99" s="168"/>
      <c r="S99" s="237" t="e">
        <f t="shared" si="45"/>
        <v>#DIV/0!</v>
      </c>
      <c r="T99" s="237" t="e">
        <f t="shared" si="46"/>
        <v>#DIV/0!</v>
      </c>
      <c r="U99" s="237" t="e">
        <f t="shared" si="54"/>
        <v>#DIV/0!</v>
      </c>
      <c r="V99" s="167">
        <f t="shared" si="55"/>
        <v>0</v>
      </c>
      <c r="AG99" s="167">
        <f t="shared" si="50"/>
        <v>0</v>
      </c>
      <c r="AH99" s="367" t="e">
        <f t="shared" si="48"/>
        <v>#DIV/0!</v>
      </c>
      <c r="AI99" s="367" t="e">
        <f t="shared" si="49"/>
        <v>#DIV/0!</v>
      </c>
      <c r="AJ99" s="367" t="e">
        <f t="shared" si="53"/>
        <v>#DIV/0!</v>
      </c>
    </row>
    <row r="100" spans="1:36" s="167" customFormat="1" ht="21" hidden="1">
      <c r="A100" s="174" t="s">
        <v>194</v>
      </c>
      <c r="B100" s="175" t="s">
        <v>195</v>
      </c>
      <c r="C100" s="164"/>
      <c r="D100" s="164"/>
      <c r="E100" s="164">
        <f t="shared" si="47"/>
        <v>0</v>
      </c>
      <c r="F100" s="164"/>
      <c r="G100" s="164"/>
      <c r="H100" s="164"/>
      <c r="I100" s="337"/>
      <c r="J100" s="165"/>
      <c r="K100" s="158">
        <f t="shared" si="56"/>
        <v>0</v>
      </c>
      <c r="L100" s="169">
        <f t="shared" si="51"/>
        <v>0</v>
      </c>
      <c r="M100" s="159">
        <f t="shared" si="57"/>
        <v>0</v>
      </c>
      <c r="N100" s="169">
        <f t="shared" si="52"/>
        <v>0</v>
      </c>
      <c r="O100" s="168"/>
      <c r="S100" s="237" t="e">
        <f t="shared" ref="S100:S107" si="58">C100/D100</f>
        <v>#DIV/0!</v>
      </c>
      <c r="T100" s="237" t="e">
        <f t="shared" ref="T100:T107" si="59">E100/F100</f>
        <v>#DIV/0!</v>
      </c>
      <c r="U100" s="237" t="e">
        <f t="shared" si="54"/>
        <v>#DIV/0!</v>
      </c>
      <c r="V100" s="167">
        <f t="shared" si="55"/>
        <v>0</v>
      </c>
      <c r="AG100" s="167">
        <f t="shared" si="50"/>
        <v>0</v>
      </c>
      <c r="AH100" s="367" t="e">
        <f t="shared" si="48"/>
        <v>#DIV/0!</v>
      </c>
      <c r="AI100" s="367" t="e">
        <f t="shared" si="49"/>
        <v>#DIV/0!</v>
      </c>
      <c r="AJ100" s="367" t="e">
        <f t="shared" si="53"/>
        <v>#DIV/0!</v>
      </c>
    </row>
    <row r="101" spans="1:36" s="167" customFormat="1" ht="21" hidden="1">
      <c r="A101" s="174" t="s">
        <v>146</v>
      </c>
      <c r="B101" s="175" t="s">
        <v>96</v>
      </c>
      <c r="C101" s="164"/>
      <c r="D101" s="164"/>
      <c r="E101" s="164">
        <f t="shared" si="47"/>
        <v>0</v>
      </c>
      <c r="F101" s="164"/>
      <c r="G101" s="164"/>
      <c r="H101" s="164"/>
      <c r="I101" s="337"/>
      <c r="J101" s="165"/>
      <c r="K101" s="158">
        <f t="shared" si="56"/>
        <v>0</v>
      </c>
      <c r="L101" s="169">
        <f t="shared" si="51"/>
        <v>0</v>
      </c>
      <c r="M101" s="159">
        <f t="shared" si="57"/>
        <v>0</v>
      </c>
      <c r="N101" s="169">
        <f t="shared" si="52"/>
        <v>0</v>
      </c>
      <c r="O101" s="168"/>
      <c r="S101" s="237" t="e">
        <f t="shared" si="58"/>
        <v>#DIV/0!</v>
      </c>
      <c r="T101" s="237" t="e">
        <f t="shared" si="59"/>
        <v>#DIV/0!</v>
      </c>
      <c r="U101" s="237" t="e">
        <f t="shared" si="54"/>
        <v>#DIV/0!</v>
      </c>
      <c r="V101" s="167">
        <f t="shared" si="55"/>
        <v>0</v>
      </c>
      <c r="AG101" s="167">
        <f t="shared" si="50"/>
        <v>0</v>
      </c>
      <c r="AH101" s="367" t="e">
        <f t="shared" si="48"/>
        <v>#DIV/0!</v>
      </c>
      <c r="AI101" s="367" t="e">
        <f t="shared" si="49"/>
        <v>#DIV/0!</v>
      </c>
      <c r="AJ101" s="367" t="e">
        <f t="shared" si="53"/>
        <v>#DIV/0!</v>
      </c>
    </row>
    <row r="102" spans="1:36" s="167" customFormat="1" ht="21" hidden="1">
      <c r="A102" s="174" t="s">
        <v>196</v>
      </c>
      <c r="B102" s="175" t="s">
        <v>197</v>
      </c>
      <c r="C102" s="164"/>
      <c r="D102" s="164"/>
      <c r="E102" s="164">
        <f t="shared" si="47"/>
        <v>0</v>
      </c>
      <c r="F102" s="164"/>
      <c r="G102" s="164"/>
      <c r="H102" s="164"/>
      <c r="I102" s="337"/>
      <c r="J102" s="165"/>
      <c r="K102" s="158">
        <f t="shared" si="56"/>
        <v>0</v>
      </c>
      <c r="L102" s="169">
        <f t="shared" si="51"/>
        <v>0</v>
      </c>
      <c r="M102" s="159">
        <f t="shared" si="57"/>
        <v>0</v>
      </c>
      <c r="N102" s="169">
        <f t="shared" si="52"/>
        <v>0</v>
      </c>
      <c r="O102" s="168"/>
      <c r="S102" s="237" t="e">
        <f t="shared" si="58"/>
        <v>#DIV/0!</v>
      </c>
      <c r="T102" s="237" t="e">
        <f t="shared" si="59"/>
        <v>#DIV/0!</v>
      </c>
      <c r="U102" s="237" t="e">
        <f t="shared" si="54"/>
        <v>#DIV/0!</v>
      </c>
      <c r="V102" s="167">
        <f t="shared" si="55"/>
        <v>0</v>
      </c>
      <c r="AG102" s="167">
        <f t="shared" si="50"/>
        <v>0</v>
      </c>
      <c r="AH102" s="367" t="e">
        <f t="shared" ref="AH102:AH107" si="60">C102/D102</f>
        <v>#DIV/0!</v>
      </c>
      <c r="AI102" s="367" t="e">
        <f t="shared" ref="AI102:AI107" si="61">E102/F102</f>
        <v>#DIV/0!</v>
      </c>
      <c r="AJ102" s="367" t="e">
        <f t="shared" si="53"/>
        <v>#DIV/0!</v>
      </c>
    </row>
    <row r="103" spans="1:36" s="187" customFormat="1" ht="21.6" hidden="1" thickBot="1">
      <c r="A103" s="185"/>
      <c r="B103" s="163" t="s">
        <v>97</v>
      </c>
      <c r="C103" s="186"/>
      <c r="D103" s="186"/>
      <c r="E103" s="164">
        <f t="shared" si="47"/>
        <v>0</v>
      </c>
      <c r="F103" s="164"/>
      <c r="G103" s="186"/>
      <c r="H103" s="186"/>
      <c r="I103" s="337"/>
      <c r="J103" s="165"/>
      <c r="K103" s="158">
        <f t="shared" si="56"/>
        <v>0</v>
      </c>
      <c r="L103" s="169">
        <f t="shared" si="51"/>
        <v>0</v>
      </c>
      <c r="M103" s="159">
        <f t="shared" si="57"/>
        <v>0</v>
      </c>
      <c r="N103" s="169">
        <f t="shared" si="52"/>
        <v>0</v>
      </c>
      <c r="O103" s="180"/>
      <c r="S103" s="237" t="e">
        <f t="shared" si="58"/>
        <v>#DIV/0!</v>
      </c>
      <c r="T103" s="237" t="e">
        <f t="shared" si="59"/>
        <v>#DIV/0!</v>
      </c>
      <c r="U103" s="237" t="e">
        <f t="shared" si="54"/>
        <v>#DIV/0!</v>
      </c>
      <c r="V103" s="187">
        <f t="shared" si="55"/>
        <v>0</v>
      </c>
      <c r="AG103" s="187">
        <f t="shared" si="50"/>
        <v>0</v>
      </c>
      <c r="AH103" s="372" t="e">
        <f t="shared" si="60"/>
        <v>#DIV/0!</v>
      </c>
      <c r="AI103" s="372" t="e">
        <f t="shared" si="61"/>
        <v>#DIV/0!</v>
      </c>
      <c r="AJ103" s="372" t="e">
        <f t="shared" si="53"/>
        <v>#DIV/0!</v>
      </c>
    </row>
    <row r="104" spans="1:36" s="167" customFormat="1" ht="21" hidden="1">
      <c r="A104" s="162" t="s">
        <v>15</v>
      </c>
      <c r="B104" s="163" t="s">
        <v>147</v>
      </c>
      <c r="C104" s="164"/>
      <c r="D104" s="164"/>
      <c r="E104" s="164">
        <f t="shared" si="47"/>
        <v>0</v>
      </c>
      <c r="F104" s="164"/>
      <c r="G104" s="164"/>
      <c r="H104" s="164"/>
      <c r="I104" s="337"/>
      <c r="J104" s="165"/>
      <c r="K104" s="158">
        <f t="shared" si="56"/>
        <v>0</v>
      </c>
      <c r="L104" s="169">
        <f t="shared" si="51"/>
        <v>0</v>
      </c>
      <c r="M104" s="159">
        <f t="shared" si="57"/>
        <v>0</v>
      </c>
      <c r="N104" s="169">
        <f t="shared" si="52"/>
        <v>0</v>
      </c>
      <c r="O104" s="168"/>
      <c r="S104" s="237" t="e">
        <f t="shared" si="58"/>
        <v>#DIV/0!</v>
      </c>
      <c r="T104" s="237" t="e">
        <f t="shared" si="59"/>
        <v>#DIV/0!</v>
      </c>
      <c r="U104" s="237" t="e">
        <f t="shared" si="54"/>
        <v>#DIV/0!</v>
      </c>
      <c r="V104" s="167">
        <f t="shared" si="55"/>
        <v>0</v>
      </c>
      <c r="AG104" s="167">
        <f t="shared" si="50"/>
        <v>0</v>
      </c>
      <c r="AH104" s="367" t="e">
        <f t="shared" si="60"/>
        <v>#DIV/0!</v>
      </c>
      <c r="AI104" s="367" t="e">
        <f t="shared" si="61"/>
        <v>#DIV/0!</v>
      </c>
      <c r="AJ104" s="367" t="e">
        <f t="shared" si="53"/>
        <v>#DIV/0!</v>
      </c>
    </row>
    <row r="105" spans="1:36" s="167" customFormat="1" ht="21" hidden="1">
      <c r="A105" s="162" t="s">
        <v>16</v>
      </c>
      <c r="B105" s="178" t="s">
        <v>117</v>
      </c>
      <c r="C105" s="188"/>
      <c r="D105" s="188"/>
      <c r="E105" s="164">
        <f t="shared" si="47"/>
        <v>0</v>
      </c>
      <c r="F105" s="164"/>
      <c r="G105" s="188"/>
      <c r="H105" s="188"/>
      <c r="I105" s="337"/>
      <c r="J105" s="165"/>
      <c r="K105" s="158">
        <f t="shared" si="56"/>
        <v>0</v>
      </c>
      <c r="L105" s="169">
        <f t="shared" si="51"/>
        <v>0</v>
      </c>
      <c r="M105" s="159">
        <f t="shared" si="57"/>
        <v>0</v>
      </c>
      <c r="N105" s="169">
        <f t="shared" si="52"/>
        <v>0</v>
      </c>
      <c r="O105" s="168"/>
      <c r="S105" s="237" t="e">
        <f t="shared" si="58"/>
        <v>#DIV/0!</v>
      </c>
      <c r="T105" s="237" t="e">
        <f t="shared" si="59"/>
        <v>#DIV/0!</v>
      </c>
      <c r="U105" s="237" t="e">
        <f t="shared" si="54"/>
        <v>#DIV/0!</v>
      </c>
      <c r="V105" s="167">
        <f t="shared" si="55"/>
        <v>0</v>
      </c>
      <c r="AG105" s="167">
        <f t="shared" ref="AG105:AG136" si="62">(D105+F105)/2-H105</f>
        <v>0</v>
      </c>
      <c r="AH105" s="367" t="e">
        <f t="shared" si="60"/>
        <v>#DIV/0!</v>
      </c>
      <c r="AI105" s="367" t="e">
        <f t="shared" si="61"/>
        <v>#DIV/0!</v>
      </c>
      <c r="AJ105" s="367" t="e">
        <f t="shared" si="53"/>
        <v>#DIV/0!</v>
      </c>
    </row>
    <row r="106" spans="1:36" s="167" customFormat="1" ht="21" hidden="1">
      <c r="A106" s="162" t="s">
        <v>17</v>
      </c>
      <c r="B106" s="178" t="s">
        <v>119</v>
      </c>
      <c r="C106" s="164"/>
      <c r="D106" s="164"/>
      <c r="E106" s="164">
        <f t="shared" si="47"/>
        <v>0</v>
      </c>
      <c r="F106" s="164"/>
      <c r="G106" s="164"/>
      <c r="H106" s="164"/>
      <c r="I106" s="337"/>
      <c r="J106" s="165"/>
      <c r="K106" s="158">
        <f t="shared" si="56"/>
        <v>0</v>
      </c>
      <c r="L106" s="169">
        <f t="shared" si="51"/>
        <v>0</v>
      </c>
      <c r="M106" s="159">
        <f t="shared" si="57"/>
        <v>0</v>
      </c>
      <c r="N106" s="169">
        <f t="shared" si="52"/>
        <v>0</v>
      </c>
      <c r="O106" s="168"/>
      <c r="S106" s="237" t="e">
        <f t="shared" si="58"/>
        <v>#DIV/0!</v>
      </c>
      <c r="T106" s="237" t="e">
        <f t="shared" si="59"/>
        <v>#DIV/0!</v>
      </c>
      <c r="U106" s="237" t="e">
        <f t="shared" si="54"/>
        <v>#DIV/0!</v>
      </c>
      <c r="V106" s="167">
        <f t="shared" si="55"/>
        <v>0</v>
      </c>
      <c r="AG106" s="167">
        <f t="shared" si="62"/>
        <v>0</v>
      </c>
      <c r="AH106" s="367" t="e">
        <f t="shared" si="60"/>
        <v>#DIV/0!</v>
      </c>
      <c r="AI106" s="367" t="e">
        <f t="shared" si="61"/>
        <v>#DIV/0!</v>
      </c>
      <c r="AJ106" s="367" t="e">
        <f t="shared" si="53"/>
        <v>#DIV/0!</v>
      </c>
    </row>
    <row r="107" spans="1:36" s="161" customFormat="1" ht="21">
      <c r="A107" s="153" t="s">
        <v>18</v>
      </c>
      <c r="B107" s="154" t="s">
        <v>148</v>
      </c>
      <c r="C107" s="155">
        <f t="shared" ref="C107:H107" si="63">C110+C109</f>
        <v>369833.12800000003</v>
      </c>
      <c r="D107" s="155">
        <f t="shared" si="63"/>
        <v>115.28710000000001</v>
      </c>
      <c r="E107" s="155">
        <f t="shared" si="63"/>
        <v>321102.924</v>
      </c>
      <c r="F107" s="155">
        <f t="shared" si="63"/>
        <v>103.0407</v>
      </c>
      <c r="G107" s="155">
        <f t="shared" si="63"/>
        <v>690936.05200000003</v>
      </c>
      <c r="H107" s="155">
        <f t="shared" si="63"/>
        <v>109.16390000000001</v>
      </c>
      <c r="I107" s="336"/>
      <c r="J107" s="157"/>
      <c r="K107" s="158">
        <f t="shared" si="56"/>
        <v>109.16390000000001</v>
      </c>
      <c r="L107" s="169">
        <f t="shared" si="51"/>
        <v>0</v>
      </c>
      <c r="M107" s="159">
        <f t="shared" si="57"/>
        <v>690936.05200000003</v>
      </c>
      <c r="N107" s="169">
        <f t="shared" si="52"/>
        <v>0</v>
      </c>
      <c r="O107" s="169"/>
      <c r="S107" s="237">
        <f t="shared" si="58"/>
        <v>3207.9315725696979</v>
      </c>
      <c r="T107" s="237">
        <f t="shared" si="59"/>
        <v>3116.2727349484235</v>
      </c>
      <c r="U107" s="237">
        <f t="shared" si="54"/>
        <v>6329.3456170034224</v>
      </c>
      <c r="V107" s="161">
        <f t="shared" si="55"/>
        <v>109.1554</v>
      </c>
      <c r="AG107" s="161">
        <f t="shared" si="62"/>
        <v>0</v>
      </c>
      <c r="AH107" s="366">
        <f t="shared" si="60"/>
        <v>3207.9315725696979</v>
      </c>
      <c r="AI107" s="366">
        <f t="shared" si="61"/>
        <v>3116.2727349484235</v>
      </c>
      <c r="AJ107" s="366">
        <f t="shared" si="53"/>
        <v>6329.3456170034224</v>
      </c>
    </row>
    <row r="108" spans="1:36" s="167" customFormat="1" ht="21">
      <c r="A108" s="162"/>
      <c r="B108" s="163" t="s">
        <v>72</v>
      </c>
      <c r="C108" s="164"/>
      <c r="D108" s="164"/>
      <c r="E108" s="164"/>
      <c r="F108" s="164"/>
      <c r="G108" s="164"/>
      <c r="H108" s="164"/>
      <c r="I108" s="337"/>
      <c r="J108" s="165"/>
      <c r="K108" s="158">
        <f t="shared" si="56"/>
        <v>0</v>
      </c>
      <c r="L108" s="169">
        <f t="shared" si="51"/>
        <v>0</v>
      </c>
      <c r="M108" s="159">
        <f t="shared" si="57"/>
        <v>0</v>
      </c>
      <c r="N108" s="169">
        <f t="shared" si="52"/>
        <v>0</v>
      </c>
      <c r="O108" s="168"/>
      <c r="S108" s="237"/>
      <c r="T108" s="237"/>
      <c r="U108" s="237"/>
      <c r="V108" s="167">
        <f t="shared" si="55"/>
        <v>0</v>
      </c>
      <c r="AG108" s="167">
        <f t="shared" si="62"/>
        <v>0</v>
      </c>
      <c r="AH108" s="367"/>
      <c r="AI108" s="367"/>
      <c r="AJ108" s="367"/>
    </row>
    <row r="109" spans="1:36" s="167" customFormat="1" ht="21">
      <c r="A109" s="162" t="s">
        <v>149</v>
      </c>
      <c r="B109" s="163" t="s">
        <v>73</v>
      </c>
      <c r="C109" s="164"/>
      <c r="D109" s="164"/>
      <c r="E109" s="164"/>
      <c r="F109" s="164"/>
      <c r="G109" s="164"/>
      <c r="H109" s="164"/>
      <c r="I109" s="337"/>
      <c r="J109" s="165"/>
      <c r="K109" s="158">
        <f t="shared" si="56"/>
        <v>0</v>
      </c>
      <c r="L109" s="169">
        <f t="shared" si="51"/>
        <v>0</v>
      </c>
      <c r="M109" s="159">
        <f t="shared" si="57"/>
        <v>0</v>
      </c>
      <c r="N109" s="169">
        <f t="shared" si="52"/>
        <v>0</v>
      </c>
      <c r="O109" s="168"/>
      <c r="S109" s="237"/>
      <c r="T109" s="237"/>
      <c r="U109" s="237"/>
      <c r="V109" s="167">
        <f t="shared" si="55"/>
        <v>0</v>
      </c>
      <c r="AG109" s="167">
        <f t="shared" si="62"/>
        <v>0</v>
      </c>
      <c r="AH109" s="367"/>
      <c r="AI109" s="367"/>
      <c r="AJ109" s="367"/>
    </row>
    <row r="110" spans="1:36" s="167" customFormat="1" ht="21">
      <c r="A110" s="162" t="s">
        <v>150</v>
      </c>
      <c r="B110" s="163" t="s">
        <v>74</v>
      </c>
      <c r="C110" s="164">
        <f>C112+C113+C114+C115+C116+C117+C118</f>
        <v>369833.12800000003</v>
      </c>
      <c r="D110" s="164">
        <f>D112+D113+D114+D115+D116+D117+D118</f>
        <v>115.28710000000001</v>
      </c>
      <c r="E110" s="164">
        <f t="shared" ref="E110:F110" si="64">E112+E113+E114+E115+E116+E117+E118</f>
        <v>321102.924</v>
      </c>
      <c r="F110" s="164">
        <f t="shared" si="64"/>
        <v>103.0407</v>
      </c>
      <c r="G110" s="164">
        <f t="shared" ref="G110:H110" si="65">G112+G113+G114+G115+G116+G117+G118</f>
        <v>690936.05200000003</v>
      </c>
      <c r="H110" s="164">
        <f t="shared" si="65"/>
        <v>109.16390000000001</v>
      </c>
      <c r="I110" s="337"/>
      <c r="J110" s="165"/>
      <c r="K110" s="158">
        <f t="shared" si="56"/>
        <v>109.16390000000001</v>
      </c>
      <c r="L110" s="169">
        <f t="shared" si="51"/>
        <v>0</v>
      </c>
      <c r="M110" s="159">
        <f t="shared" si="57"/>
        <v>690936.05200000003</v>
      </c>
      <c r="N110" s="169">
        <f t="shared" si="52"/>
        <v>0</v>
      </c>
      <c r="O110" s="168"/>
      <c r="S110" s="237">
        <f>C110/D110</f>
        <v>3207.9315725696979</v>
      </c>
      <c r="T110" s="237">
        <f>E110/F110</f>
        <v>3116.2727349484235</v>
      </c>
      <c r="U110" s="237">
        <f t="shared" si="54"/>
        <v>6329.3456170034224</v>
      </c>
      <c r="V110" s="167">
        <f t="shared" si="55"/>
        <v>109.1554</v>
      </c>
      <c r="AG110" s="167">
        <f t="shared" si="62"/>
        <v>0</v>
      </c>
      <c r="AH110" s="367">
        <f>C110/D110</f>
        <v>3207.9315725696979</v>
      </c>
      <c r="AI110" s="367">
        <f>E110/F110</f>
        <v>3116.2727349484235</v>
      </c>
      <c r="AJ110" s="367">
        <f t="shared" si="53"/>
        <v>6329.3456170034224</v>
      </c>
    </row>
    <row r="111" spans="1:36" s="167" customFormat="1" ht="21">
      <c r="A111" s="162"/>
      <c r="B111" s="163" t="s">
        <v>72</v>
      </c>
      <c r="C111" s="164"/>
      <c r="D111" s="164"/>
      <c r="E111" s="164">
        <f>G111-C111</f>
        <v>0</v>
      </c>
      <c r="F111" s="164"/>
      <c r="G111" s="164"/>
      <c r="H111" s="164"/>
      <c r="I111" s="337"/>
      <c r="J111" s="165"/>
      <c r="K111" s="158">
        <f t="shared" si="56"/>
        <v>0</v>
      </c>
      <c r="L111" s="169">
        <f t="shared" si="51"/>
        <v>0</v>
      </c>
      <c r="M111" s="159">
        <f t="shared" si="57"/>
        <v>0</v>
      </c>
      <c r="N111" s="169">
        <f t="shared" si="52"/>
        <v>0</v>
      </c>
      <c r="O111" s="168"/>
      <c r="S111" s="237"/>
      <c r="T111" s="237"/>
      <c r="U111" s="237"/>
      <c r="V111" s="167">
        <f t="shared" si="55"/>
        <v>0</v>
      </c>
      <c r="AG111" s="167">
        <f t="shared" si="62"/>
        <v>0</v>
      </c>
      <c r="AH111" s="367"/>
      <c r="AI111" s="367"/>
      <c r="AJ111" s="367"/>
    </row>
    <row r="112" spans="1:36" s="167" customFormat="1" ht="21">
      <c r="A112" s="162" t="s">
        <v>151</v>
      </c>
      <c r="B112" s="163" t="s">
        <v>173</v>
      </c>
      <c r="C112" s="164">
        <v>24113.128000000001</v>
      </c>
      <c r="D112" s="164">
        <v>8.7260000000000009</v>
      </c>
      <c r="E112" s="164">
        <v>19836.764999999999</v>
      </c>
      <c r="F112" s="164">
        <v>8.7260000000000009</v>
      </c>
      <c r="G112" s="164">
        <f>C112+E112</f>
        <v>43949.892999999996</v>
      </c>
      <c r="H112" s="164">
        <f>(D112+F112)/2</f>
        <v>8.7260000000000009</v>
      </c>
      <c r="I112" s="337"/>
      <c r="J112" s="165"/>
      <c r="K112" s="158">
        <f t="shared" si="56"/>
        <v>8.7260000000000009</v>
      </c>
      <c r="L112" s="169">
        <f t="shared" si="51"/>
        <v>0</v>
      </c>
      <c r="M112" s="159">
        <f t="shared" si="57"/>
        <v>43949.892999999996</v>
      </c>
      <c r="N112" s="169">
        <f t="shared" si="52"/>
        <v>0</v>
      </c>
      <c r="O112" s="168"/>
      <c r="S112" s="237">
        <f>C112/D112</f>
        <v>2763.3655741462294</v>
      </c>
      <c r="T112" s="237">
        <f>E112/F112</f>
        <v>2273.2941783176711</v>
      </c>
      <c r="U112" s="237">
        <f t="shared" si="54"/>
        <v>5036.6597524639001</v>
      </c>
      <c r="V112" s="167">
        <f t="shared" si="55"/>
        <v>6.9432999999999998</v>
      </c>
      <c r="AG112" s="167">
        <f t="shared" si="62"/>
        <v>0</v>
      </c>
      <c r="AH112" s="367">
        <f>C112/D112</f>
        <v>2763.3655741462294</v>
      </c>
      <c r="AI112" s="367">
        <f>E112/F112</f>
        <v>2273.2941783176711</v>
      </c>
      <c r="AJ112" s="367">
        <f t="shared" si="53"/>
        <v>5036.6597524639001</v>
      </c>
    </row>
    <row r="113" spans="1:36" s="167" customFormat="1" ht="21">
      <c r="A113" s="162" t="s">
        <v>152</v>
      </c>
      <c r="B113" s="163" t="s">
        <v>80</v>
      </c>
      <c r="C113" s="357">
        <v>324000</v>
      </c>
      <c r="D113" s="164">
        <v>99.985100000000003</v>
      </c>
      <c r="E113" s="357">
        <f>280976.159-360</f>
        <v>280616.15899999999</v>
      </c>
      <c r="F113" s="164">
        <v>88.6113</v>
      </c>
      <c r="G113" s="164">
        <f>C113+E113</f>
        <v>604616.15899999999</v>
      </c>
      <c r="H113" s="164">
        <f>(D113+F113)/2</f>
        <v>94.298200000000008</v>
      </c>
      <c r="I113" s="337"/>
      <c r="J113" s="165"/>
      <c r="K113" s="158">
        <f t="shared" si="56"/>
        <v>94.298200000000008</v>
      </c>
      <c r="L113" s="169">
        <f t="shared" si="51"/>
        <v>0</v>
      </c>
      <c r="M113" s="159">
        <f t="shared" si="57"/>
        <v>604616.15899999999</v>
      </c>
      <c r="N113" s="169">
        <f t="shared" si="52"/>
        <v>0</v>
      </c>
      <c r="O113" s="168"/>
      <c r="S113" s="237">
        <f>C113/D113</f>
        <v>3240.4828319419594</v>
      </c>
      <c r="T113" s="237">
        <f>E113/F113</f>
        <v>3166.8213760547469</v>
      </c>
      <c r="U113" s="237">
        <f t="shared" si="54"/>
        <v>6411.7465550774023</v>
      </c>
      <c r="V113" s="167">
        <f t="shared" si="55"/>
        <v>95.5184</v>
      </c>
      <c r="AG113" s="167">
        <f t="shared" si="62"/>
        <v>0</v>
      </c>
      <c r="AH113" s="367">
        <f>C113/D113</f>
        <v>3240.4828319419594</v>
      </c>
      <c r="AI113" s="367">
        <f>E113/F113</f>
        <v>3166.8213760547469</v>
      </c>
      <c r="AJ113" s="367">
        <f t="shared" si="53"/>
        <v>6411.7465550774023</v>
      </c>
    </row>
    <row r="114" spans="1:36" s="167" customFormat="1" ht="21">
      <c r="A114" s="162" t="s">
        <v>153</v>
      </c>
      <c r="B114" s="163" t="s">
        <v>78</v>
      </c>
      <c r="C114" s="164">
        <v>0</v>
      </c>
      <c r="D114" s="164">
        <v>0</v>
      </c>
      <c r="E114" s="164">
        <f>G114-C114</f>
        <v>0</v>
      </c>
      <c r="F114" s="164">
        <f>H114-D114</f>
        <v>0</v>
      </c>
      <c r="G114" s="164">
        <v>0</v>
      </c>
      <c r="H114" s="164">
        <v>0</v>
      </c>
      <c r="I114" s="337"/>
      <c r="J114" s="165"/>
      <c r="K114" s="158">
        <f t="shared" si="56"/>
        <v>0</v>
      </c>
      <c r="L114" s="169">
        <f t="shared" si="51"/>
        <v>0</v>
      </c>
      <c r="M114" s="159">
        <f t="shared" si="57"/>
        <v>0</v>
      </c>
      <c r="N114" s="169">
        <f t="shared" si="52"/>
        <v>0</v>
      </c>
      <c r="O114" s="168"/>
      <c r="S114" s="237"/>
      <c r="T114" s="237"/>
      <c r="U114" s="237"/>
      <c r="V114" s="167">
        <f t="shared" si="55"/>
        <v>0</v>
      </c>
      <c r="AG114" s="167">
        <f t="shared" si="62"/>
        <v>0</v>
      </c>
      <c r="AH114" s="367"/>
      <c r="AI114" s="367"/>
      <c r="AJ114" s="367"/>
    </row>
    <row r="115" spans="1:36" s="167" customFormat="1" ht="21">
      <c r="A115" s="162" t="s">
        <v>198</v>
      </c>
      <c r="B115" s="163" t="s">
        <v>76</v>
      </c>
      <c r="C115" s="357">
        <v>2220</v>
      </c>
      <c r="D115" s="164">
        <v>0.63100000000000001</v>
      </c>
      <c r="E115" s="357">
        <v>1650</v>
      </c>
      <c r="F115" s="164">
        <v>0.52939999999999998</v>
      </c>
      <c r="G115" s="164">
        <f>C115+E115</f>
        <v>3870</v>
      </c>
      <c r="H115" s="164">
        <f>(D115+F115)/2</f>
        <v>0.58020000000000005</v>
      </c>
      <c r="I115" s="337"/>
      <c r="J115" s="165"/>
      <c r="K115" s="158">
        <f t="shared" si="56"/>
        <v>0.58020000000000005</v>
      </c>
      <c r="L115" s="169">
        <f t="shared" si="51"/>
        <v>0</v>
      </c>
      <c r="M115" s="159">
        <f t="shared" si="57"/>
        <v>3870</v>
      </c>
      <c r="N115" s="169">
        <f t="shared" si="52"/>
        <v>0</v>
      </c>
      <c r="O115" s="168"/>
      <c r="S115" s="237">
        <f>C115/D115</f>
        <v>3518.2250396196514</v>
      </c>
      <c r="T115" s="237">
        <f>E115/F115</f>
        <v>3116.7359274650548</v>
      </c>
      <c r="U115" s="237">
        <f t="shared" si="54"/>
        <v>6670.1137538779722</v>
      </c>
      <c r="V115" s="167">
        <f t="shared" si="55"/>
        <v>0.61140000000000005</v>
      </c>
      <c r="AG115" s="167">
        <f t="shared" si="62"/>
        <v>0</v>
      </c>
      <c r="AH115" s="367">
        <f>C115/D115</f>
        <v>3518.2250396196514</v>
      </c>
      <c r="AI115" s="367">
        <f>E115/F115</f>
        <v>3116.7359274650548</v>
      </c>
      <c r="AJ115" s="367">
        <f t="shared" si="53"/>
        <v>6670.1137538779722</v>
      </c>
    </row>
    <row r="116" spans="1:36" s="167" customFormat="1" ht="21">
      <c r="A116" s="162" t="s">
        <v>199</v>
      </c>
      <c r="B116" s="163" t="s">
        <v>176</v>
      </c>
      <c r="C116" s="164">
        <v>0</v>
      </c>
      <c r="D116" s="164">
        <v>0</v>
      </c>
      <c r="E116" s="164">
        <v>0</v>
      </c>
      <c r="F116" s="164">
        <v>0</v>
      </c>
      <c r="G116" s="164">
        <f>C116+E116</f>
        <v>0</v>
      </c>
      <c r="H116" s="164">
        <f>(D116+F116)/2</f>
        <v>0</v>
      </c>
      <c r="I116" s="337"/>
      <c r="J116" s="165"/>
      <c r="K116" s="158">
        <f t="shared" si="56"/>
        <v>0</v>
      </c>
      <c r="L116" s="169">
        <f t="shared" si="51"/>
        <v>0</v>
      </c>
      <c r="M116" s="159">
        <f t="shared" si="57"/>
        <v>0</v>
      </c>
      <c r="N116" s="169">
        <f t="shared" si="52"/>
        <v>0</v>
      </c>
      <c r="O116" s="168"/>
      <c r="S116" s="237"/>
      <c r="T116" s="237"/>
      <c r="U116" s="237"/>
      <c r="V116" s="167">
        <f t="shared" si="55"/>
        <v>0</v>
      </c>
      <c r="AG116" s="167">
        <f t="shared" si="62"/>
        <v>0</v>
      </c>
      <c r="AH116" s="367"/>
      <c r="AI116" s="367"/>
      <c r="AJ116" s="367"/>
    </row>
    <row r="117" spans="1:36" s="167" customFormat="1" ht="21">
      <c r="A117" s="162" t="s">
        <v>247</v>
      </c>
      <c r="B117" s="163" t="s">
        <v>178</v>
      </c>
      <c r="C117" s="357">
        <v>19500</v>
      </c>
      <c r="D117" s="164">
        <v>5.9450000000000003</v>
      </c>
      <c r="E117" s="357">
        <v>19000</v>
      </c>
      <c r="F117" s="164">
        <v>5.1740000000000004</v>
      </c>
      <c r="G117" s="164">
        <f>C117+E117</f>
        <v>38500</v>
      </c>
      <c r="H117" s="164">
        <f>(D117+F117)/2</f>
        <v>5.5594999999999999</v>
      </c>
      <c r="I117" s="337"/>
      <c r="J117" s="165"/>
      <c r="K117" s="158">
        <f t="shared" ref="K117:K145" si="66">(D117+F117)/2</f>
        <v>5.5594999999999999</v>
      </c>
      <c r="L117" s="169">
        <f t="shared" si="51"/>
        <v>0</v>
      </c>
      <c r="M117" s="159">
        <f t="shared" ref="M117:M145" si="67">C117+E117</f>
        <v>38500</v>
      </c>
      <c r="N117" s="169">
        <f t="shared" si="52"/>
        <v>0</v>
      </c>
      <c r="O117" s="168"/>
      <c r="S117" s="237">
        <f>C117/D117</f>
        <v>3280.0672834314551</v>
      </c>
      <c r="T117" s="237">
        <f>E117/F117</f>
        <v>3672.2071897951291</v>
      </c>
      <c r="U117" s="237">
        <f t="shared" si="54"/>
        <v>6925.083190934437</v>
      </c>
      <c r="V117" s="167">
        <f t="shared" si="55"/>
        <v>6.0823</v>
      </c>
      <c r="AG117" s="167">
        <f t="shared" si="62"/>
        <v>0</v>
      </c>
      <c r="AH117" s="367">
        <f>C117/D117</f>
        <v>3280.0672834314551</v>
      </c>
      <c r="AI117" s="367">
        <f>E117/F117</f>
        <v>3672.2071897951291</v>
      </c>
      <c r="AJ117" s="367">
        <f t="shared" si="53"/>
        <v>6925.083190934437</v>
      </c>
    </row>
    <row r="118" spans="1:36" s="167" customFormat="1" ht="21">
      <c r="A118" s="162" t="s">
        <v>248</v>
      </c>
      <c r="B118" s="163" t="s">
        <v>245</v>
      </c>
      <c r="C118" s="164">
        <v>0</v>
      </c>
      <c r="D118" s="164">
        <v>0</v>
      </c>
      <c r="E118" s="164">
        <v>0</v>
      </c>
      <c r="F118" s="164">
        <v>0</v>
      </c>
      <c r="G118" s="164">
        <f>C118+E118</f>
        <v>0</v>
      </c>
      <c r="H118" s="164">
        <f>(D118+F118)/2</f>
        <v>0</v>
      </c>
      <c r="I118" s="337"/>
      <c r="J118" s="165"/>
      <c r="K118" s="158">
        <f t="shared" si="66"/>
        <v>0</v>
      </c>
      <c r="L118" s="169">
        <f t="shared" si="51"/>
        <v>0</v>
      </c>
      <c r="M118" s="159">
        <f t="shared" si="67"/>
        <v>0</v>
      </c>
      <c r="N118" s="169">
        <f t="shared" si="52"/>
        <v>0</v>
      </c>
      <c r="O118" s="168"/>
      <c r="S118" s="237"/>
      <c r="T118" s="237"/>
      <c r="U118" s="237"/>
      <c r="V118" s="167">
        <f t="shared" si="55"/>
        <v>0</v>
      </c>
      <c r="AG118" s="167">
        <f t="shared" si="62"/>
        <v>0</v>
      </c>
      <c r="AH118" s="367"/>
      <c r="AI118" s="367"/>
      <c r="AJ118" s="367"/>
    </row>
    <row r="119" spans="1:36" s="161" customFormat="1" ht="21">
      <c r="A119" s="153" t="s">
        <v>19</v>
      </c>
      <c r="B119" s="154" t="s">
        <v>99</v>
      </c>
      <c r="C119" s="155">
        <v>13677.278</v>
      </c>
      <c r="D119" s="155">
        <v>4.008</v>
      </c>
      <c r="E119" s="155">
        <f>G119-C119</f>
        <v>13749.716999999999</v>
      </c>
      <c r="F119" s="155">
        <v>4.9821999999999997</v>
      </c>
      <c r="G119" s="155">
        <v>27426.994999999999</v>
      </c>
      <c r="H119" s="155">
        <f>(D119+F119)/2</f>
        <v>4.4950999999999999</v>
      </c>
      <c r="I119" s="336"/>
      <c r="J119" s="157"/>
      <c r="K119" s="158">
        <f t="shared" si="66"/>
        <v>4.4950999999999999</v>
      </c>
      <c r="L119" s="169">
        <f t="shared" si="51"/>
        <v>0</v>
      </c>
      <c r="M119" s="159">
        <f t="shared" si="67"/>
        <v>27426.994999999999</v>
      </c>
      <c r="N119" s="169">
        <f t="shared" si="52"/>
        <v>0</v>
      </c>
      <c r="O119" s="169"/>
      <c r="S119" s="237">
        <f>C119/D119</f>
        <v>3412.4945109780438</v>
      </c>
      <c r="T119" s="237">
        <f>E119/F119</f>
        <v>2759.7681747019387</v>
      </c>
      <c r="U119" s="237">
        <f t="shared" si="54"/>
        <v>6101.5316678160661</v>
      </c>
      <c r="V119" s="161">
        <f t="shared" si="55"/>
        <v>4.3330000000000002</v>
      </c>
      <c r="AG119" s="161">
        <f t="shared" si="62"/>
        <v>0</v>
      </c>
      <c r="AH119" s="366">
        <f>C119/D119</f>
        <v>3412.4945109780438</v>
      </c>
      <c r="AI119" s="366">
        <f>E119/F119</f>
        <v>2759.7681747019387</v>
      </c>
      <c r="AJ119" s="366">
        <f t="shared" si="53"/>
        <v>6101.5316678160661</v>
      </c>
    </row>
    <row r="120" spans="1:36" s="181" customFormat="1" ht="21">
      <c r="A120" s="153" t="s">
        <v>20</v>
      </c>
      <c r="B120" s="154" t="s">
        <v>101</v>
      </c>
      <c r="C120" s="155">
        <f t="shared" ref="C120:H120" si="68">C122+C123</f>
        <v>102443.666</v>
      </c>
      <c r="D120" s="155">
        <f t="shared" si="68"/>
        <v>35.392499999999998</v>
      </c>
      <c r="E120" s="155">
        <f t="shared" si="68"/>
        <v>93297.356</v>
      </c>
      <c r="F120" s="155">
        <f t="shared" si="68"/>
        <v>26.0657</v>
      </c>
      <c r="G120" s="155">
        <f t="shared" si="68"/>
        <v>195741.022</v>
      </c>
      <c r="H120" s="155">
        <f t="shared" si="68"/>
        <v>30.729099999999999</v>
      </c>
      <c r="I120" s="336"/>
      <c r="J120" s="157"/>
      <c r="K120" s="158">
        <f t="shared" si="66"/>
        <v>30.729099999999999</v>
      </c>
      <c r="L120" s="169">
        <f t="shared" si="51"/>
        <v>0</v>
      </c>
      <c r="M120" s="159">
        <f t="shared" si="67"/>
        <v>195741.022</v>
      </c>
      <c r="N120" s="169">
        <f t="shared" si="52"/>
        <v>0</v>
      </c>
      <c r="O120" s="180"/>
      <c r="S120" s="237">
        <f>C120/D120</f>
        <v>2894.502112029385</v>
      </c>
      <c r="T120" s="237">
        <f>E120/F120</f>
        <v>3579.3151919956113</v>
      </c>
      <c r="U120" s="237">
        <f t="shared" si="54"/>
        <v>6369.8911455265534</v>
      </c>
      <c r="V120" s="181">
        <f t="shared" si="55"/>
        <v>30.923500000000001</v>
      </c>
      <c r="AG120" s="181">
        <f t="shared" si="62"/>
        <v>0</v>
      </c>
      <c r="AH120" s="370">
        <f>C120/D120</f>
        <v>2894.502112029385</v>
      </c>
      <c r="AI120" s="370">
        <f>E120/F120</f>
        <v>3579.3151919956113</v>
      </c>
      <c r="AJ120" s="370">
        <f t="shared" si="53"/>
        <v>6369.8911455265534</v>
      </c>
    </row>
    <row r="121" spans="1:36" s="167" customFormat="1" ht="21">
      <c r="A121" s="162"/>
      <c r="B121" s="163" t="s">
        <v>83</v>
      </c>
      <c r="C121" s="164"/>
      <c r="D121" s="164"/>
      <c r="E121" s="164"/>
      <c r="F121" s="164"/>
      <c r="G121" s="164"/>
      <c r="H121" s="164"/>
      <c r="I121" s="337"/>
      <c r="J121" s="165"/>
      <c r="K121" s="158">
        <f t="shared" si="66"/>
        <v>0</v>
      </c>
      <c r="L121" s="169">
        <f t="shared" si="51"/>
        <v>0</v>
      </c>
      <c r="M121" s="159">
        <f t="shared" si="67"/>
        <v>0</v>
      </c>
      <c r="N121" s="169">
        <f t="shared" si="52"/>
        <v>0</v>
      </c>
      <c r="O121" s="168"/>
      <c r="S121" s="237"/>
      <c r="T121" s="237"/>
      <c r="U121" s="237"/>
      <c r="V121" s="167">
        <f t="shared" si="55"/>
        <v>0</v>
      </c>
      <c r="AG121" s="167">
        <f t="shared" si="62"/>
        <v>0</v>
      </c>
      <c r="AH121" s="367"/>
      <c r="AI121" s="367"/>
      <c r="AJ121" s="367"/>
    </row>
    <row r="122" spans="1:36" s="167" customFormat="1" ht="21">
      <c r="A122" s="162" t="s">
        <v>154</v>
      </c>
      <c r="B122" s="163" t="s">
        <v>85</v>
      </c>
      <c r="C122" s="164">
        <v>91568.665999999997</v>
      </c>
      <c r="D122" s="164">
        <v>32.240499999999997</v>
      </c>
      <c r="E122" s="164">
        <f>G122-C122</f>
        <v>84872.356</v>
      </c>
      <c r="F122" s="164">
        <v>23.0977</v>
      </c>
      <c r="G122" s="164">
        <f>176440.752+0.27</f>
        <v>176441.022</v>
      </c>
      <c r="H122" s="164">
        <f>(D122+F122)/2</f>
        <v>27.6691</v>
      </c>
      <c r="I122" s="337"/>
      <c r="J122" s="165"/>
      <c r="K122" s="158">
        <f t="shared" si="66"/>
        <v>27.6691</v>
      </c>
      <c r="L122" s="169">
        <f t="shared" si="51"/>
        <v>0</v>
      </c>
      <c r="M122" s="159">
        <f t="shared" si="67"/>
        <v>176441.022</v>
      </c>
      <c r="N122" s="169">
        <f t="shared" si="52"/>
        <v>0</v>
      </c>
      <c r="O122" s="168"/>
      <c r="S122" s="237">
        <f>C122/D122</f>
        <v>2840.1751213535772</v>
      </c>
      <c r="T122" s="237">
        <f>E122/F122</f>
        <v>3674.4938240604042</v>
      </c>
      <c r="U122" s="237">
        <f t="shared" si="54"/>
        <v>6376.8254840236941</v>
      </c>
      <c r="V122" s="167">
        <f t="shared" si="55"/>
        <v>27.874500000000001</v>
      </c>
      <c r="AG122" s="167">
        <f t="shared" si="62"/>
        <v>0</v>
      </c>
      <c r="AH122" s="367">
        <f>C122/D122</f>
        <v>2840.1751213535772</v>
      </c>
      <c r="AI122" s="367">
        <f>E122/F122</f>
        <v>3674.4938240604042</v>
      </c>
      <c r="AJ122" s="367">
        <f t="shared" si="53"/>
        <v>6376.8254840236941</v>
      </c>
    </row>
    <row r="123" spans="1:36" s="183" customFormat="1" ht="21">
      <c r="A123" s="162" t="s">
        <v>155</v>
      </c>
      <c r="B123" s="163" t="s">
        <v>87</v>
      </c>
      <c r="C123" s="164">
        <f t="shared" ref="C123:H123" si="69">C125+C127+C129+C131+C133</f>
        <v>10875</v>
      </c>
      <c r="D123" s="164">
        <f t="shared" si="69"/>
        <v>3.1520000000000001</v>
      </c>
      <c r="E123" s="164">
        <f t="shared" si="69"/>
        <v>8425</v>
      </c>
      <c r="F123" s="164">
        <f t="shared" si="69"/>
        <v>2.968</v>
      </c>
      <c r="G123" s="164">
        <f t="shared" si="69"/>
        <v>19300</v>
      </c>
      <c r="H123" s="164">
        <f t="shared" si="69"/>
        <v>3.06</v>
      </c>
      <c r="I123" s="338"/>
      <c r="J123" s="190"/>
      <c r="K123" s="158">
        <f t="shared" si="66"/>
        <v>3.06</v>
      </c>
      <c r="L123" s="169">
        <f t="shared" si="51"/>
        <v>0</v>
      </c>
      <c r="M123" s="159">
        <f t="shared" si="67"/>
        <v>19300</v>
      </c>
      <c r="N123" s="169">
        <f t="shared" si="52"/>
        <v>0</v>
      </c>
      <c r="O123" s="182"/>
      <c r="S123" s="237">
        <f>C123/D123</f>
        <v>3450.1903553299489</v>
      </c>
      <c r="T123" s="237">
        <f>E123/F123</f>
        <v>2838.611859838275</v>
      </c>
      <c r="U123" s="237">
        <f t="shared" si="54"/>
        <v>6307.1895424836603</v>
      </c>
      <c r="V123" s="183">
        <f t="shared" si="55"/>
        <v>3.0489999999999999</v>
      </c>
      <c r="AG123" s="183">
        <f t="shared" si="62"/>
        <v>0</v>
      </c>
      <c r="AH123" s="371">
        <f>C123/D123</f>
        <v>3450.1903553299489</v>
      </c>
      <c r="AI123" s="371">
        <f>E123/F123</f>
        <v>2838.611859838275</v>
      </c>
      <c r="AJ123" s="371">
        <f t="shared" si="53"/>
        <v>6307.1895424836603</v>
      </c>
    </row>
    <row r="124" spans="1:36" s="167" customFormat="1" ht="21">
      <c r="A124" s="162"/>
      <c r="B124" s="163" t="s">
        <v>83</v>
      </c>
      <c r="C124" s="164"/>
      <c r="D124" s="164"/>
      <c r="E124" s="164"/>
      <c r="F124" s="164"/>
      <c r="G124" s="164"/>
      <c r="H124" s="164"/>
      <c r="I124" s="337"/>
      <c r="J124" s="165"/>
      <c r="K124" s="158">
        <f t="shared" si="66"/>
        <v>0</v>
      </c>
      <c r="L124" s="169">
        <f t="shared" si="51"/>
        <v>0</v>
      </c>
      <c r="M124" s="159">
        <f t="shared" si="67"/>
        <v>0</v>
      </c>
      <c r="N124" s="169">
        <f t="shared" si="52"/>
        <v>0</v>
      </c>
      <c r="O124" s="168"/>
      <c r="S124" s="237"/>
      <c r="T124" s="237"/>
      <c r="U124" s="237"/>
      <c r="V124" s="167">
        <f t="shared" si="55"/>
        <v>0</v>
      </c>
      <c r="AG124" s="167">
        <f t="shared" si="62"/>
        <v>0</v>
      </c>
      <c r="AH124" s="367"/>
      <c r="AI124" s="367"/>
      <c r="AJ124" s="367"/>
    </row>
    <row r="125" spans="1:36" s="167" customFormat="1" ht="21">
      <c r="A125" s="162" t="s">
        <v>156</v>
      </c>
      <c r="B125" s="163" t="s">
        <v>80</v>
      </c>
      <c r="C125" s="164"/>
      <c r="D125" s="164"/>
      <c r="E125" s="164"/>
      <c r="F125" s="164"/>
      <c r="G125" s="164"/>
      <c r="H125" s="164"/>
      <c r="I125" s="337"/>
      <c r="J125" s="165"/>
      <c r="K125" s="158">
        <f t="shared" si="66"/>
        <v>0</v>
      </c>
      <c r="L125" s="169">
        <f t="shared" si="51"/>
        <v>0</v>
      </c>
      <c r="M125" s="159">
        <f t="shared" si="67"/>
        <v>0</v>
      </c>
      <c r="N125" s="169">
        <f t="shared" si="52"/>
        <v>0</v>
      </c>
      <c r="O125" s="168"/>
      <c r="S125" s="237"/>
      <c r="T125" s="237"/>
      <c r="U125" s="237"/>
      <c r="V125" s="167">
        <f t="shared" si="55"/>
        <v>0</v>
      </c>
      <c r="AG125" s="167">
        <f t="shared" si="62"/>
        <v>0</v>
      </c>
      <c r="AH125" s="367"/>
      <c r="AI125" s="367"/>
      <c r="AJ125" s="367"/>
    </row>
    <row r="126" spans="1:36" s="167" customFormat="1" ht="21">
      <c r="A126" s="227" t="s">
        <v>200</v>
      </c>
      <c r="B126" s="228" t="s">
        <v>201</v>
      </c>
      <c r="C126" s="194">
        <f>C125-C113</f>
        <v>-324000</v>
      </c>
      <c r="D126" s="194">
        <f>D125-D113</f>
        <v>-99.985100000000003</v>
      </c>
      <c r="E126" s="194">
        <f>G126-C126</f>
        <v>-280616.15899999999</v>
      </c>
      <c r="F126" s="194">
        <f>F125-F113</f>
        <v>-88.6113</v>
      </c>
      <c r="G126" s="194">
        <f>G125-G113</f>
        <v>-604616.15899999999</v>
      </c>
      <c r="H126" s="194">
        <f>H125-H113</f>
        <v>-94.298200000000008</v>
      </c>
      <c r="I126" s="340"/>
      <c r="J126" s="195"/>
      <c r="K126" s="158">
        <f t="shared" si="66"/>
        <v>-94.298200000000008</v>
      </c>
      <c r="L126" s="169">
        <f t="shared" si="51"/>
        <v>0</v>
      </c>
      <c r="M126" s="159">
        <f t="shared" si="67"/>
        <v>-604616.15899999999</v>
      </c>
      <c r="N126" s="169">
        <f t="shared" si="52"/>
        <v>0</v>
      </c>
      <c r="O126" s="168"/>
      <c r="S126" s="237">
        <f>C126/D126</f>
        <v>3240.4828319419594</v>
      </c>
      <c r="T126" s="237">
        <f>E126/F126</f>
        <v>3166.8213760547469</v>
      </c>
      <c r="U126" s="237">
        <f t="shared" si="54"/>
        <v>6411.7465550774023</v>
      </c>
      <c r="V126" s="167">
        <f t="shared" si="55"/>
        <v>-95.5184</v>
      </c>
      <c r="AG126" s="167">
        <f t="shared" si="62"/>
        <v>0</v>
      </c>
      <c r="AH126" s="367">
        <f>C126/D126</f>
        <v>3240.4828319419594</v>
      </c>
      <c r="AI126" s="367">
        <f>E126/F126</f>
        <v>3166.8213760547469</v>
      </c>
      <c r="AJ126" s="367">
        <f t="shared" si="53"/>
        <v>6411.7465550774023</v>
      </c>
    </row>
    <row r="127" spans="1:36" s="232" customFormat="1" ht="21">
      <c r="A127" s="162" t="s">
        <v>157</v>
      </c>
      <c r="B127" s="163" t="s">
        <v>78</v>
      </c>
      <c r="C127" s="164"/>
      <c r="D127" s="164"/>
      <c r="E127" s="164"/>
      <c r="F127" s="164"/>
      <c r="G127" s="164"/>
      <c r="H127" s="164"/>
      <c r="I127" s="337"/>
      <c r="J127" s="200"/>
      <c r="K127" s="170">
        <f t="shared" si="66"/>
        <v>0</v>
      </c>
      <c r="L127" s="168">
        <f t="shared" si="51"/>
        <v>0</v>
      </c>
      <c r="M127" s="225">
        <f t="shared" si="67"/>
        <v>0</v>
      </c>
      <c r="N127" s="168">
        <f t="shared" si="52"/>
        <v>0</v>
      </c>
      <c r="O127" s="226"/>
      <c r="S127" s="237"/>
      <c r="T127" s="237"/>
      <c r="U127" s="237"/>
      <c r="V127" s="232">
        <f t="shared" si="55"/>
        <v>0</v>
      </c>
      <c r="AG127" s="232">
        <f t="shared" si="62"/>
        <v>0</v>
      </c>
      <c r="AH127" s="373"/>
      <c r="AI127" s="373"/>
      <c r="AJ127" s="373"/>
    </row>
    <row r="128" spans="1:36" s="191" customFormat="1" ht="21">
      <c r="A128" s="229" t="s">
        <v>202</v>
      </c>
      <c r="B128" s="230" t="s">
        <v>203</v>
      </c>
      <c r="C128" s="231">
        <f>C127-C114</f>
        <v>0</v>
      </c>
      <c r="D128" s="231">
        <f>D127-D114</f>
        <v>0</v>
      </c>
      <c r="E128" s="198">
        <f>G128-C128</f>
        <v>0</v>
      </c>
      <c r="F128" s="198">
        <f>F127-F114</f>
        <v>0</v>
      </c>
      <c r="G128" s="231">
        <f>G127-G114</f>
        <v>0</v>
      </c>
      <c r="H128" s="231">
        <f>H127-H114</f>
        <v>0</v>
      </c>
      <c r="I128" s="341"/>
      <c r="J128" s="199"/>
      <c r="K128" s="158">
        <f t="shared" si="66"/>
        <v>0</v>
      </c>
      <c r="L128" s="169">
        <f t="shared" si="51"/>
        <v>0</v>
      </c>
      <c r="M128" s="159">
        <f t="shared" si="67"/>
        <v>0</v>
      </c>
      <c r="N128" s="169">
        <f t="shared" si="52"/>
        <v>0</v>
      </c>
      <c r="O128" s="180"/>
      <c r="S128" s="237"/>
      <c r="T128" s="237"/>
      <c r="U128" s="237"/>
      <c r="V128" s="191">
        <f t="shared" si="55"/>
        <v>0</v>
      </c>
      <c r="AG128" s="191">
        <f t="shared" si="62"/>
        <v>0</v>
      </c>
      <c r="AH128" s="374"/>
      <c r="AI128" s="374"/>
      <c r="AJ128" s="374"/>
    </row>
    <row r="129" spans="1:36" s="161" customFormat="1" ht="21">
      <c r="A129" s="162" t="s">
        <v>204</v>
      </c>
      <c r="B129" s="163" t="s">
        <v>76</v>
      </c>
      <c r="C129" s="357">
        <v>10650</v>
      </c>
      <c r="D129" s="164">
        <v>3.0840000000000001</v>
      </c>
      <c r="E129" s="357">
        <v>8200</v>
      </c>
      <c r="F129" s="164">
        <v>2.9</v>
      </c>
      <c r="G129" s="357">
        <f>C129+E129</f>
        <v>18850</v>
      </c>
      <c r="H129" s="164">
        <f>(D129+F129)/2</f>
        <v>2.992</v>
      </c>
      <c r="I129" s="336"/>
      <c r="J129" s="157"/>
      <c r="K129" s="158">
        <f t="shared" si="66"/>
        <v>2.992</v>
      </c>
      <c r="L129" s="169">
        <f t="shared" si="51"/>
        <v>0</v>
      </c>
      <c r="M129" s="159">
        <f t="shared" si="67"/>
        <v>18850</v>
      </c>
      <c r="N129" s="169">
        <f t="shared" si="52"/>
        <v>0</v>
      </c>
      <c r="O129" s="169"/>
      <c r="S129" s="237">
        <f>C129/D129</f>
        <v>3453.3073929961088</v>
      </c>
      <c r="T129" s="237">
        <f>E129/F129</f>
        <v>2827.5862068965516</v>
      </c>
      <c r="U129" s="237">
        <f t="shared" si="54"/>
        <v>6300.1336898395721</v>
      </c>
      <c r="V129" s="161">
        <f t="shared" si="55"/>
        <v>2.9780000000000002</v>
      </c>
      <c r="AG129" s="161">
        <f t="shared" si="62"/>
        <v>0</v>
      </c>
      <c r="AH129" s="366">
        <f>C129/D129</f>
        <v>3453.3073929961088</v>
      </c>
      <c r="AI129" s="366">
        <f>E129/F129</f>
        <v>2827.5862068965516</v>
      </c>
      <c r="AJ129" s="366">
        <f t="shared" si="53"/>
        <v>6300.1336898395721</v>
      </c>
    </row>
    <row r="130" spans="1:36" s="161" customFormat="1" ht="21">
      <c r="A130" s="174" t="s">
        <v>205</v>
      </c>
      <c r="B130" s="175" t="s">
        <v>206</v>
      </c>
      <c r="C130" s="164">
        <f>C129-C115</f>
        <v>8430</v>
      </c>
      <c r="D130" s="164">
        <f>D129-D115</f>
        <v>2.4530000000000003</v>
      </c>
      <c r="E130" s="164">
        <f>G130-C130</f>
        <v>6550</v>
      </c>
      <c r="F130" s="164">
        <f>F129-F115</f>
        <v>2.3706</v>
      </c>
      <c r="G130" s="164">
        <f>G129-G115</f>
        <v>14980</v>
      </c>
      <c r="H130" s="164">
        <f>H129-H115</f>
        <v>2.4117999999999999</v>
      </c>
      <c r="I130" s="336"/>
      <c r="J130" s="157"/>
      <c r="K130" s="158">
        <f t="shared" si="66"/>
        <v>2.4118000000000004</v>
      </c>
      <c r="L130" s="169">
        <f t="shared" si="51"/>
        <v>0</v>
      </c>
      <c r="M130" s="159">
        <f t="shared" si="67"/>
        <v>14980</v>
      </c>
      <c r="N130" s="169">
        <f t="shared" si="52"/>
        <v>0</v>
      </c>
      <c r="O130" s="169"/>
      <c r="S130" s="237">
        <f>C130/D130</f>
        <v>3436.6082348145123</v>
      </c>
      <c r="T130" s="237">
        <f>E130/F130</f>
        <v>2763.0135830591412</v>
      </c>
      <c r="U130" s="237">
        <f t="shared" si="54"/>
        <v>6211.1286176299864</v>
      </c>
      <c r="V130" s="161">
        <f t="shared" si="55"/>
        <v>2.3666</v>
      </c>
      <c r="AG130" s="161">
        <f t="shared" si="62"/>
        <v>0</v>
      </c>
      <c r="AH130" s="366">
        <f>C130/D130</f>
        <v>3436.6082348145123</v>
      </c>
      <c r="AI130" s="366">
        <f>E130/F130</f>
        <v>2763.0135830591412</v>
      </c>
      <c r="AJ130" s="366">
        <f t="shared" si="53"/>
        <v>6211.1286176299864</v>
      </c>
    </row>
    <row r="131" spans="1:36" s="161" customFormat="1" ht="21">
      <c r="A131" s="162" t="s">
        <v>207</v>
      </c>
      <c r="B131" s="163" t="s">
        <v>176</v>
      </c>
      <c r="C131" s="164">
        <v>0</v>
      </c>
      <c r="D131" s="164">
        <v>0</v>
      </c>
      <c r="E131" s="155"/>
      <c r="F131" s="155"/>
      <c r="G131" s="164">
        <v>0</v>
      </c>
      <c r="H131" s="164">
        <v>0</v>
      </c>
      <c r="I131" s="336"/>
      <c r="J131" s="157"/>
      <c r="K131" s="158">
        <f t="shared" si="66"/>
        <v>0</v>
      </c>
      <c r="L131" s="169">
        <f t="shared" si="51"/>
        <v>0</v>
      </c>
      <c r="M131" s="159">
        <f t="shared" si="67"/>
        <v>0</v>
      </c>
      <c r="N131" s="169">
        <f t="shared" si="52"/>
        <v>0</v>
      </c>
      <c r="O131" s="169"/>
      <c r="S131" s="237"/>
      <c r="T131" s="237"/>
      <c r="U131" s="237"/>
      <c r="V131" s="161">
        <f t="shared" si="55"/>
        <v>0</v>
      </c>
      <c r="AG131" s="161">
        <f t="shared" si="62"/>
        <v>0</v>
      </c>
      <c r="AH131" s="366"/>
      <c r="AI131" s="366"/>
      <c r="AJ131" s="366"/>
    </row>
    <row r="132" spans="1:36" s="161" customFormat="1" ht="21">
      <c r="A132" s="174" t="s">
        <v>208</v>
      </c>
      <c r="B132" s="175" t="s">
        <v>255</v>
      </c>
      <c r="C132" s="164">
        <f>C131-C116</f>
        <v>0</v>
      </c>
      <c r="D132" s="164">
        <f>D131-D116</f>
        <v>0</v>
      </c>
      <c r="E132" s="155">
        <f>G132-C132</f>
        <v>0</v>
      </c>
      <c r="F132" s="155">
        <f>H132-D132</f>
        <v>0</v>
      </c>
      <c r="G132" s="164">
        <f>G131-G116</f>
        <v>0</v>
      </c>
      <c r="H132" s="164">
        <f>H131-H116</f>
        <v>0</v>
      </c>
      <c r="I132" s="336"/>
      <c r="J132" s="157"/>
      <c r="K132" s="158">
        <f t="shared" si="66"/>
        <v>0</v>
      </c>
      <c r="L132" s="169">
        <f t="shared" si="51"/>
        <v>0</v>
      </c>
      <c r="M132" s="159">
        <f t="shared" si="67"/>
        <v>0</v>
      </c>
      <c r="N132" s="169">
        <f t="shared" si="52"/>
        <v>0</v>
      </c>
      <c r="O132" s="169"/>
      <c r="S132" s="237"/>
      <c r="T132" s="237"/>
      <c r="U132" s="237"/>
      <c r="V132" s="161">
        <f t="shared" si="55"/>
        <v>0</v>
      </c>
      <c r="AG132" s="161">
        <f t="shared" si="62"/>
        <v>0</v>
      </c>
      <c r="AH132" s="366"/>
      <c r="AI132" s="366"/>
      <c r="AJ132" s="366"/>
    </row>
    <row r="133" spans="1:36" s="161" customFormat="1" ht="21">
      <c r="A133" s="162" t="s">
        <v>249</v>
      </c>
      <c r="B133" s="163" t="s">
        <v>245</v>
      </c>
      <c r="C133" s="357">
        <v>225</v>
      </c>
      <c r="D133" s="164">
        <v>6.8000000000000005E-2</v>
      </c>
      <c r="E133" s="357">
        <v>225</v>
      </c>
      <c r="F133" s="164">
        <v>6.8000000000000005E-2</v>
      </c>
      <c r="G133" s="357">
        <f>C133+E133</f>
        <v>450</v>
      </c>
      <c r="H133" s="164">
        <f>(D133+F133)/2</f>
        <v>6.8000000000000005E-2</v>
      </c>
      <c r="I133" s="336"/>
      <c r="J133" s="157"/>
      <c r="K133" s="158">
        <f t="shared" si="66"/>
        <v>6.8000000000000005E-2</v>
      </c>
      <c r="L133" s="169">
        <f t="shared" si="51"/>
        <v>0</v>
      </c>
      <c r="M133" s="159">
        <f t="shared" si="67"/>
        <v>450</v>
      </c>
      <c r="N133" s="169">
        <f t="shared" si="52"/>
        <v>0</v>
      </c>
      <c r="O133" s="169"/>
      <c r="S133" s="237"/>
      <c r="T133" s="237"/>
      <c r="U133" s="237"/>
      <c r="V133" s="161">
        <f t="shared" si="55"/>
        <v>7.1099999999999997E-2</v>
      </c>
      <c r="AG133" s="161">
        <f t="shared" si="62"/>
        <v>0</v>
      </c>
      <c r="AH133" s="366">
        <f>C133/D133</f>
        <v>3308.8235294117644</v>
      </c>
      <c r="AI133" s="366">
        <f>E133/F133</f>
        <v>3308.8235294117644</v>
      </c>
      <c r="AJ133" s="366">
        <f t="shared" si="53"/>
        <v>6617.6470588235288</v>
      </c>
    </row>
    <row r="134" spans="1:36" s="161" customFormat="1" ht="21">
      <c r="A134" s="174" t="s">
        <v>250</v>
      </c>
      <c r="B134" s="175" t="s">
        <v>256</v>
      </c>
      <c r="C134" s="164">
        <f t="shared" ref="C134:H134" si="70">C133-C118</f>
        <v>225</v>
      </c>
      <c r="D134" s="164">
        <f t="shared" si="70"/>
        <v>6.8000000000000005E-2</v>
      </c>
      <c r="E134" s="164">
        <f t="shared" si="70"/>
        <v>225</v>
      </c>
      <c r="F134" s="164">
        <f t="shared" si="70"/>
        <v>6.8000000000000005E-2</v>
      </c>
      <c r="G134" s="164">
        <f t="shared" si="70"/>
        <v>450</v>
      </c>
      <c r="H134" s="164">
        <f t="shared" si="70"/>
        <v>6.8000000000000005E-2</v>
      </c>
      <c r="I134" s="336"/>
      <c r="J134" s="157"/>
      <c r="K134" s="158">
        <f t="shared" si="66"/>
        <v>6.8000000000000005E-2</v>
      </c>
      <c r="L134" s="169">
        <f t="shared" si="51"/>
        <v>0</v>
      </c>
      <c r="M134" s="159">
        <f t="shared" si="67"/>
        <v>450</v>
      </c>
      <c r="N134" s="169">
        <f t="shared" si="52"/>
        <v>0</v>
      </c>
      <c r="O134" s="169"/>
      <c r="S134" s="237"/>
      <c r="T134" s="237"/>
      <c r="U134" s="237"/>
      <c r="V134" s="161">
        <f t="shared" si="55"/>
        <v>7.1099999999999997E-2</v>
      </c>
      <c r="AG134" s="161">
        <f t="shared" si="62"/>
        <v>0</v>
      </c>
      <c r="AH134" s="366">
        <f>C134/D134</f>
        <v>3308.8235294117644</v>
      </c>
      <c r="AI134" s="366">
        <f>E134/F134</f>
        <v>3308.8235294117644</v>
      </c>
      <c r="AJ134" s="366">
        <f t="shared" si="53"/>
        <v>6617.6470588235288</v>
      </c>
    </row>
    <row r="135" spans="1:36" s="191" customFormat="1" ht="21">
      <c r="A135" s="185"/>
      <c r="B135" s="163" t="s">
        <v>97</v>
      </c>
      <c r="C135" s="164"/>
      <c r="D135" s="164"/>
      <c r="E135" s="164"/>
      <c r="F135" s="164"/>
      <c r="G135" s="164"/>
      <c r="H135" s="164"/>
      <c r="I135" s="337"/>
      <c r="J135" s="165"/>
      <c r="K135" s="158">
        <f t="shared" si="66"/>
        <v>0</v>
      </c>
      <c r="L135" s="169">
        <f t="shared" si="51"/>
        <v>0</v>
      </c>
      <c r="M135" s="159">
        <f t="shared" si="67"/>
        <v>0</v>
      </c>
      <c r="N135" s="169">
        <f t="shared" si="52"/>
        <v>0</v>
      </c>
      <c r="O135" s="180"/>
      <c r="S135" s="237"/>
      <c r="T135" s="237"/>
      <c r="U135" s="237"/>
      <c r="V135" s="191">
        <f t="shared" si="55"/>
        <v>0</v>
      </c>
      <c r="AG135" s="191">
        <f t="shared" si="62"/>
        <v>0</v>
      </c>
      <c r="AH135" s="374"/>
      <c r="AI135" s="374"/>
      <c r="AJ135" s="374"/>
    </row>
    <row r="136" spans="1:36" s="167" customFormat="1" ht="21">
      <c r="A136" s="162" t="s">
        <v>21</v>
      </c>
      <c r="B136" s="163" t="s">
        <v>158</v>
      </c>
      <c r="C136" s="164"/>
      <c r="D136" s="164"/>
      <c r="E136" s="164"/>
      <c r="F136" s="164"/>
      <c r="G136" s="164"/>
      <c r="H136" s="164"/>
      <c r="I136" s="337"/>
      <c r="J136" s="165"/>
      <c r="K136" s="158">
        <f t="shared" si="66"/>
        <v>0</v>
      </c>
      <c r="L136" s="169">
        <f t="shared" si="51"/>
        <v>0</v>
      </c>
      <c r="M136" s="159">
        <f t="shared" si="67"/>
        <v>0</v>
      </c>
      <c r="N136" s="169">
        <f t="shared" si="52"/>
        <v>0</v>
      </c>
      <c r="O136" s="168"/>
      <c r="S136" s="237"/>
      <c r="T136" s="237"/>
      <c r="U136" s="237"/>
      <c r="V136" s="167">
        <f t="shared" si="55"/>
        <v>0</v>
      </c>
      <c r="AG136" s="167">
        <f t="shared" si="62"/>
        <v>0</v>
      </c>
      <c r="AH136" s="367"/>
      <c r="AI136" s="367"/>
      <c r="AJ136" s="367"/>
    </row>
    <row r="137" spans="1:36" s="167" customFormat="1" ht="21">
      <c r="A137" s="162" t="s">
        <v>22</v>
      </c>
      <c r="B137" s="178" t="s">
        <v>119</v>
      </c>
      <c r="C137" s="164">
        <f t="shared" ref="C137:H137" si="71">C107-C119-C120</f>
        <v>253712.18400000004</v>
      </c>
      <c r="D137" s="164">
        <f t="shared" si="71"/>
        <v>75.886600000000016</v>
      </c>
      <c r="E137" s="164">
        <f t="shared" si="71"/>
        <v>214055.851</v>
      </c>
      <c r="F137" s="164">
        <f t="shared" si="71"/>
        <v>71.992799999999988</v>
      </c>
      <c r="G137" s="164">
        <f t="shared" si="71"/>
        <v>467768.03500000003</v>
      </c>
      <c r="H137" s="164">
        <f t="shared" si="71"/>
        <v>73.939700000000016</v>
      </c>
      <c r="I137" s="337"/>
      <c r="J137" s="165"/>
      <c r="K137" s="158">
        <f t="shared" si="66"/>
        <v>73.939700000000002</v>
      </c>
      <c r="L137" s="169">
        <f t="shared" si="51"/>
        <v>0</v>
      </c>
      <c r="M137" s="159">
        <f t="shared" si="67"/>
        <v>467768.03500000003</v>
      </c>
      <c r="N137" s="169">
        <f t="shared" si="52"/>
        <v>0</v>
      </c>
      <c r="O137" s="168"/>
      <c r="S137" s="237">
        <f>C137/D137</f>
        <v>3343.3067761633806</v>
      </c>
      <c r="T137" s="237">
        <f>E137/F137</f>
        <v>2973.2952600815643</v>
      </c>
      <c r="U137" s="237">
        <f t="shared" si="54"/>
        <v>6326.3447782449748</v>
      </c>
      <c r="V137" s="167">
        <f t="shared" si="55"/>
        <v>73.898899999999998</v>
      </c>
      <c r="AG137" s="167">
        <f t="shared" ref="AG137:AG165" si="72">(D137+F137)/2-H137</f>
        <v>0</v>
      </c>
      <c r="AH137" s="367">
        <f>C137/D137</f>
        <v>3343.3067761633806</v>
      </c>
      <c r="AI137" s="367">
        <f>E137/F137</f>
        <v>2973.2952600815643</v>
      </c>
      <c r="AJ137" s="367">
        <f t="shared" si="53"/>
        <v>6326.3447782449748</v>
      </c>
    </row>
    <row r="138" spans="1:36" s="161" customFormat="1" ht="21">
      <c r="A138" s="153" t="s">
        <v>23</v>
      </c>
      <c r="B138" s="154" t="s">
        <v>159</v>
      </c>
      <c r="C138" s="155">
        <f>C141+C140</f>
        <v>1525</v>
      </c>
      <c r="D138" s="155">
        <f>D141+D140</f>
        <v>0.45960000000000001</v>
      </c>
      <c r="E138" s="155">
        <f>G138-C138</f>
        <v>1197.7089999999998</v>
      </c>
      <c r="F138" s="155">
        <f>F141+F140</f>
        <v>0.38360000000000005</v>
      </c>
      <c r="G138" s="155">
        <f>G141+G140</f>
        <v>2722.7089999999998</v>
      </c>
      <c r="H138" s="155">
        <f>H141+H140</f>
        <v>0.42160000000000003</v>
      </c>
      <c r="I138" s="336"/>
      <c r="J138" s="157"/>
      <c r="K138" s="158">
        <f t="shared" si="66"/>
        <v>0.42160000000000003</v>
      </c>
      <c r="L138" s="169">
        <f t="shared" si="51"/>
        <v>0</v>
      </c>
      <c r="M138" s="159">
        <f t="shared" si="67"/>
        <v>2722.7089999999998</v>
      </c>
      <c r="N138" s="169">
        <f t="shared" si="52"/>
        <v>0</v>
      </c>
      <c r="O138" s="169"/>
      <c r="S138" s="237">
        <f>C138/D138</f>
        <v>3318.1026979982594</v>
      </c>
      <c r="T138" s="237">
        <f>E138/F138</f>
        <v>3122.2862356621472</v>
      </c>
      <c r="U138" s="237">
        <f t="shared" si="54"/>
        <v>6458.0384250474372</v>
      </c>
      <c r="V138" s="161">
        <f t="shared" si="55"/>
        <v>0.43009999999999998</v>
      </c>
      <c r="AG138" s="161">
        <f t="shared" si="72"/>
        <v>0</v>
      </c>
      <c r="AH138" s="366">
        <f>C138/D138</f>
        <v>3318.1026979982594</v>
      </c>
      <c r="AI138" s="366">
        <f>E138/F138</f>
        <v>3122.2862356621472</v>
      </c>
      <c r="AJ138" s="366">
        <f t="shared" si="53"/>
        <v>6458.0384250474372</v>
      </c>
    </row>
    <row r="139" spans="1:36" s="167" customFormat="1" ht="21">
      <c r="A139" s="162"/>
      <c r="B139" s="163" t="s">
        <v>72</v>
      </c>
      <c r="C139" s="164"/>
      <c r="D139" s="164"/>
      <c r="E139" s="164"/>
      <c r="F139" s="164"/>
      <c r="G139" s="164"/>
      <c r="H139" s="164"/>
      <c r="I139" s="337"/>
      <c r="J139" s="165"/>
      <c r="K139" s="158">
        <f t="shared" si="66"/>
        <v>0</v>
      </c>
      <c r="L139" s="169">
        <f t="shared" si="51"/>
        <v>0</v>
      </c>
      <c r="M139" s="159">
        <f t="shared" si="67"/>
        <v>0</v>
      </c>
      <c r="N139" s="169">
        <f t="shared" si="52"/>
        <v>0</v>
      </c>
      <c r="O139" s="168"/>
      <c r="S139" s="237"/>
      <c r="T139" s="237"/>
      <c r="U139" s="237"/>
      <c r="V139" s="167">
        <f t="shared" si="55"/>
        <v>0</v>
      </c>
      <c r="AG139" s="167">
        <f t="shared" si="72"/>
        <v>0</v>
      </c>
      <c r="AH139" s="367"/>
      <c r="AI139" s="367"/>
      <c r="AJ139" s="367"/>
    </row>
    <row r="140" spans="1:36" s="167" customFormat="1" ht="21">
      <c r="A140" s="162" t="s">
        <v>160</v>
      </c>
      <c r="B140" s="163" t="s">
        <v>91</v>
      </c>
      <c r="C140" s="164"/>
      <c r="D140" s="164"/>
      <c r="E140" s="164"/>
      <c r="F140" s="164"/>
      <c r="G140" s="164"/>
      <c r="H140" s="164"/>
      <c r="I140" s="337"/>
      <c r="J140" s="165"/>
      <c r="K140" s="158">
        <f t="shared" si="66"/>
        <v>0</v>
      </c>
      <c r="L140" s="169">
        <f t="shared" si="51"/>
        <v>0</v>
      </c>
      <c r="M140" s="159">
        <f t="shared" si="67"/>
        <v>0</v>
      </c>
      <c r="N140" s="169">
        <f t="shared" si="52"/>
        <v>0</v>
      </c>
      <c r="O140" s="168"/>
      <c r="S140" s="237"/>
      <c r="T140" s="237"/>
      <c r="U140" s="237"/>
      <c r="V140" s="167">
        <f t="shared" si="55"/>
        <v>0</v>
      </c>
      <c r="AG140" s="167">
        <f t="shared" si="72"/>
        <v>0</v>
      </c>
      <c r="AH140" s="367"/>
      <c r="AI140" s="367"/>
      <c r="AJ140" s="367"/>
    </row>
    <row r="141" spans="1:36" s="167" customFormat="1" ht="21">
      <c r="A141" s="162" t="s">
        <v>161</v>
      </c>
      <c r="B141" s="163" t="s">
        <v>74</v>
      </c>
      <c r="C141" s="164">
        <f>C143+C144+C145+C146+C147</f>
        <v>1525</v>
      </c>
      <c r="D141" s="164">
        <f>D143+D144+D145+D146+D147</f>
        <v>0.45960000000000001</v>
      </c>
      <c r="E141" s="164">
        <f t="shared" ref="E141:F141" si="73">E143+E144+E145+E146+E147</f>
        <v>1197.7090000000001</v>
      </c>
      <c r="F141" s="164">
        <f t="shared" si="73"/>
        <v>0.38360000000000005</v>
      </c>
      <c r="G141" s="164">
        <f t="shared" ref="G141:H141" si="74">G143+G144+G145+G146+G147</f>
        <v>2722.7089999999998</v>
      </c>
      <c r="H141" s="164">
        <f t="shared" si="74"/>
        <v>0.42160000000000003</v>
      </c>
      <c r="I141" s="337"/>
      <c r="J141" s="165"/>
      <c r="K141" s="158">
        <f t="shared" si="66"/>
        <v>0.42160000000000003</v>
      </c>
      <c r="L141" s="169">
        <f t="shared" si="51"/>
        <v>0</v>
      </c>
      <c r="M141" s="159">
        <f t="shared" si="67"/>
        <v>2722.7089999999998</v>
      </c>
      <c r="N141" s="169">
        <f t="shared" si="52"/>
        <v>0</v>
      </c>
      <c r="O141" s="168"/>
      <c r="S141" s="237">
        <f>C141/D141</f>
        <v>3318.1026979982594</v>
      </c>
      <c r="T141" s="237">
        <f>E141/F141</f>
        <v>3122.2862356621476</v>
      </c>
      <c r="U141" s="237">
        <f t="shared" si="54"/>
        <v>6458.0384250474372</v>
      </c>
      <c r="V141" s="167">
        <f t="shared" si="55"/>
        <v>0.43009999999999998</v>
      </c>
      <c r="AG141" s="167">
        <f t="shared" si="72"/>
        <v>0</v>
      </c>
      <c r="AH141" s="367">
        <f>C141/D141</f>
        <v>3318.1026979982594</v>
      </c>
      <c r="AI141" s="367">
        <f>E141/F141</f>
        <v>3122.2862356621476</v>
      </c>
      <c r="AJ141" s="367">
        <f t="shared" ref="AJ141:AJ162" si="75">G141/H141</f>
        <v>6458.0384250474372</v>
      </c>
    </row>
    <row r="142" spans="1:36" s="167" customFormat="1" ht="21">
      <c r="A142" s="162"/>
      <c r="B142" s="163" t="s">
        <v>72</v>
      </c>
      <c r="C142" s="164"/>
      <c r="D142" s="164"/>
      <c r="E142" s="164"/>
      <c r="F142" s="164"/>
      <c r="G142" s="164"/>
      <c r="H142" s="164"/>
      <c r="I142" s="337"/>
      <c r="J142" s="165"/>
      <c r="K142" s="158">
        <f t="shared" si="66"/>
        <v>0</v>
      </c>
      <c r="L142" s="169">
        <f t="shared" si="51"/>
        <v>0</v>
      </c>
      <c r="M142" s="159">
        <f t="shared" si="67"/>
        <v>0</v>
      </c>
      <c r="N142" s="169">
        <f t="shared" si="52"/>
        <v>0</v>
      </c>
      <c r="O142" s="168"/>
      <c r="S142" s="237"/>
      <c r="T142" s="237"/>
      <c r="U142" s="237"/>
      <c r="V142" s="167">
        <f t="shared" si="55"/>
        <v>0</v>
      </c>
      <c r="AG142" s="167">
        <f t="shared" si="72"/>
        <v>0</v>
      </c>
      <c r="AH142" s="367"/>
      <c r="AI142" s="367"/>
      <c r="AJ142" s="367"/>
    </row>
    <row r="143" spans="1:36" s="167" customFormat="1" ht="21">
      <c r="A143" s="162" t="s">
        <v>162</v>
      </c>
      <c r="B143" s="163" t="s">
        <v>80</v>
      </c>
      <c r="C143" s="357">
        <v>430</v>
      </c>
      <c r="D143" s="164">
        <f>0.1506</f>
        <v>0.15060000000000001</v>
      </c>
      <c r="E143" s="357">
        <v>360</v>
      </c>
      <c r="F143" s="164">
        <f>0.132</f>
        <v>0.13200000000000001</v>
      </c>
      <c r="G143" s="357">
        <f>C143+E143</f>
        <v>790</v>
      </c>
      <c r="H143" s="164">
        <f>(D143+F143)/2</f>
        <v>0.14130000000000001</v>
      </c>
      <c r="I143" s="337"/>
      <c r="J143" s="165"/>
      <c r="K143" s="158">
        <f t="shared" si="66"/>
        <v>0.14130000000000001</v>
      </c>
      <c r="L143" s="169">
        <f t="shared" si="51"/>
        <v>0</v>
      </c>
      <c r="M143" s="159">
        <f t="shared" si="67"/>
        <v>790</v>
      </c>
      <c r="N143" s="169">
        <f t="shared" si="52"/>
        <v>0</v>
      </c>
      <c r="O143" s="168"/>
      <c r="S143" s="237">
        <f>C143/D143</f>
        <v>2855.2456839309425</v>
      </c>
      <c r="T143" s="237">
        <f>E143/F143</f>
        <v>2727.272727272727</v>
      </c>
      <c r="U143" s="237">
        <f t="shared" si="54"/>
        <v>5590.9412597310684</v>
      </c>
      <c r="V143" s="167">
        <f t="shared" si="55"/>
        <v>0.12479999999999999</v>
      </c>
      <c r="AG143" s="167">
        <f t="shared" si="72"/>
        <v>0</v>
      </c>
      <c r="AH143" s="367">
        <f>C143/D143</f>
        <v>2855.2456839309425</v>
      </c>
      <c r="AI143" s="367">
        <f>E143/F143</f>
        <v>2727.272727272727</v>
      </c>
      <c r="AJ143" s="367">
        <f t="shared" si="75"/>
        <v>5590.9412597310684</v>
      </c>
    </row>
    <row r="144" spans="1:36" s="167" customFormat="1" ht="21">
      <c r="A144" s="162" t="s">
        <v>209</v>
      </c>
      <c r="B144" s="163" t="s">
        <v>76</v>
      </c>
      <c r="C144" s="357">
        <v>365</v>
      </c>
      <c r="D144" s="164">
        <v>0.10970000000000001</v>
      </c>
      <c r="E144" s="357">
        <v>315</v>
      </c>
      <c r="F144" s="164">
        <v>6.9000000000000006E-2</v>
      </c>
      <c r="G144" s="357">
        <f>C144+E144</f>
        <v>680</v>
      </c>
      <c r="H144" s="164">
        <f>(D144+F144)/2</f>
        <v>8.9350000000000013E-2</v>
      </c>
      <c r="I144" s="337"/>
      <c r="J144" s="165"/>
      <c r="K144" s="158">
        <f t="shared" si="66"/>
        <v>8.9350000000000013E-2</v>
      </c>
      <c r="L144" s="169">
        <f t="shared" ref="L144:L160" si="76">H144-K144</f>
        <v>0</v>
      </c>
      <c r="M144" s="159">
        <f t="shared" si="67"/>
        <v>680</v>
      </c>
      <c r="N144" s="169">
        <f t="shared" ref="N144:N160" si="77">M144-G144</f>
        <v>0</v>
      </c>
      <c r="O144" s="168"/>
      <c r="S144" s="237">
        <f>C144/D144</f>
        <v>3327.2561531449405</v>
      </c>
      <c r="T144" s="237">
        <f>E144/F144</f>
        <v>4565.2173913043471</v>
      </c>
      <c r="U144" s="237">
        <f t="shared" si="54"/>
        <v>7610.5204252937874</v>
      </c>
      <c r="V144" s="167">
        <f t="shared" si="55"/>
        <v>0.1074</v>
      </c>
      <c r="AG144" s="167">
        <f t="shared" si="72"/>
        <v>0</v>
      </c>
      <c r="AH144" s="367">
        <f>C144/D144</f>
        <v>3327.2561531449405</v>
      </c>
      <c r="AI144" s="367">
        <f>E144/F144</f>
        <v>4565.2173913043471</v>
      </c>
      <c r="AJ144" s="367">
        <f t="shared" si="75"/>
        <v>7610.5204252937874</v>
      </c>
    </row>
    <row r="145" spans="1:36" s="167" customFormat="1" ht="21">
      <c r="A145" s="162" t="s">
        <v>163</v>
      </c>
      <c r="B145" s="163" t="s">
        <v>176</v>
      </c>
      <c r="C145" s="357">
        <v>90</v>
      </c>
      <c r="D145" s="164">
        <v>2.64E-2</v>
      </c>
      <c r="E145" s="357">
        <v>58</v>
      </c>
      <c r="F145" s="164">
        <v>2.3599999999999999E-2</v>
      </c>
      <c r="G145" s="357">
        <f>C145+E145</f>
        <v>148</v>
      </c>
      <c r="H145" s="164">
        <f>(D145+F145)/2</f>
        <v>2.5000000000000001E-2</v>
      </c>
      <c r="I145" s="337"/>
      <c r="J145" s="165"/>
      <c r="K145" s="158">
        <f t="shared" si="66"/>
        <v>2.5000000000000001E-2</v>
      </c>
      <c r="L145" s="169">
        <f>H145-K145</f>
        <v>0</v>
      </c>
      <c r="M145" s="159">
        <f t="shared" si="67"/>
        <v>148</v>
      </c>
      <c r="N145" s="169">
        <f t="shared" si="77"/>
        <v>0</v>
      </c>
      <c r="O145" s="168"/>
      <c r="S145" s="237">
        <f>C145/D145</f>
        <v>3409.090909090909</v>
      </c>
      <c r="T145" s="237">
        <f>E145/F145</f>
        <v>2457.6271186440677</v>
      </c>
      <c r="U145" s="237">
        <f t="shared" si="54"/>
        <v>5920</v>
      </c>
      <c r="V145" s="167">
        <f t="shared" si="55"/>
        <v>2.3400000000000001E-2</v>
      </c>
      <c r="X145" s="238">
        <f>C146/S145</f>
        <v>0.18773333333333334</v>
      </c>
      <c r="AG145" s="167">
        <f t="shared" si="72"/>
        <v>0</v>
      </c>
      <c r="AH145" s="367">
        <f>C145/D145</f>
        <v>3409.090909090909</v>
      </c>
      <c r="AI145" s="367">
        <f>E145/F145</f>
        <v>2457.6271186440677</v>
      </c>
      <c r="AJ145" s="367">
        <f t="shared" si="75"/>
        <v>5920</v>
      </c>
    </row>
    <row r="146" spans="1:36" s="167" customFormat="1" ht="21">
      <c r="A146" s="162" t="s">
        <v>210</v>
      </c>
      <c r="B146" s="163" t="s">
        <v>78</v>
      </c>
      <c r="C146" s="357">
        <v>640</v>
      </c>
      <c r="D146" s="164">
        <v>0.1729</v>
      </c>
      <c r="E146" s="357">
        <v>464.709</v>
      </c>
      <c r="F146" s="164">
        <v>0.159</v>
      </c>
      <c r="G146" s="357">
        <f>C146+E146</f>
        <v>1104.7090000000001</v>
      </c>
      <c r="H146" s="164">
        <f>(D146+F146)/2</f>
        <v>0.16594999999999999</v>
      </c>
      <c r="I146" s="337"/>
      <c r="J146" s="165"/>
      <c r="K146" s="158"/>
      <c r="L146" s="169"/>
      <c r="M146" s="159"/>
      <c r="N146" s="169"/>
      <c r="O146" s="168"/>
      <c r="S146" s="237">
        <f>C146/D146</f>
        <v>3701.5615962984384</v>
      </c>
      <c r="T146" s="237">
        <f>E146/F146</f>
        <v>2922.6981132075471</v>
      </c>
      <c r="U146" s="237">
        <f t="shared" ref="U146:U162" si="78">G146/H146</f>
        <v>6656.878577884906</v>
      </c>
      <c r="V146" s="167">
        <f t="shared" si="55"/>
        <v>0.17449999999999999</v>
      </c>
      <c r="AG146" s="167">
        <f t="shared" si="72"/>
        <v>0</v>
      </c>
      <c r="AH146" s="367">
        <f>C146/D146</f>
        <v>3701.5615962984384</v>
      </c>
      <c r="AI146" s="367">
        <f>E146/F146</f>
        <v>2922.6981132075471</v>
      </c>
      <c r="AJ146" s="367">
        <f t="shared" si="75"/>
        <v>6656.878577884906</v>
      </c>
    </row>
    <row r="147" spans="1:36" s="167" customFormat="1" ht="21">
      <c r="A147" s="162" t="s">
        <v>251</v>
      </c>
      <c r="B147" s="163" t="s">
        <v>245</v>
      </c>
      <c r="C147" s="164">
        <v>0</v>
      </c>
      <c r="D147" s="164">
        <v>0</v>
      </c>
      <c r="E147" s="164">
        <v>0</v>
      </c>
      <c r="F147" s="164">
        <v>0</v>
      </c>
      <c r="G147" s="164">
        <f>C147+E147</f>
        <v>0</v>
      </c>
      <c r="H147" s="164">
        <f>(D147+F147)/2</f>
        <v>0</v>
      </c>
      <c r="I147" s="337"/>
      <c r="J147" s="165"/>
      <c r="K147" s="158"/>
      <c r="L147" s="169"/>
      <c r="M147" s="159"/>
      <c r="N147" s="169"/>
      <c r="O147" s="168"/>
      <c r="S147" s="237" t="e">
        <f>C147/D147</f>
        <v>#DIV/0!</v>
      </c>
      <c r="T147" s="237" t="e">
        <f>E147/F147</f>
        <v>#DIV/0!</v>
      </c>
      <c r="U147" s="237"/>
      <c r="AG147" s="167">
        <f t="shared" si="72"/>
        <v>0</v>
      </c>
      <c r="AH147" s="367"/>
      <c r="AI147" s="367"/>
      <c r="AJ147" s="367"/>
    </row>
    <row r="148" spans="1:36" s="167" customFormat="1" ht="21">
      <c r="A148" s="162"/>
      <c r="B148" s="163" t="s">
        <v>97</v>
      </c>
      <c r="C148" s="164"/>
      <c r="D148" s="164"/>
      <c r="E148" s="164"/>
      <c r="F148" s="164"/>
      <c r="G148" s="164"/>
      <c r="H148" s="164"/>
      <c r="I148" s="337"/>
      <c r="J148" s="165"/>
      <c r="K148" s="158">
        <f t="shared" ref="K148:K160" si="79">(D148+F148)/2</f>
        <v>0</v>
      </c>
      <c r="L148" s="169">
        <f t="shared" si="76"/>
        <v>0</v>
      </c>
      <c r="M148" s="159">
        <f t="shared" ref="M148:M160" si="80">C148+E148</f>
        <v>0</v>
      </c>
      <c r="N148" s="169">
        <f t="shared" si="77"/>
        <v>0</v>
      </c>
      <c r="O148" s="168"/>
      <c r="S148" s="237"/>
      <c r="T148" s="237"/>
      <c r="U148" s="237"/>
      <c r="V148" s="167">
        <f t="shared" ref="V148:V164" si="81">ROUND(G148/$V$7,4)</f>
        <v>0</v>
      </c>
      <c r="AG148" s="167">
        <f t="shared" si="72"/>
        <v>0</v>
      </c>
      <c r="AH148" s="367"/>
      <c r="AI148" s="367"/>
      <c r="AJ148" s="367"/>
    </row>
    <row r="149" spans="1:36" s="161" customFormat="1" ht="21">
      <c r="A149" s="153" t="s">
        <v>24</v>
      </c>
      <c r="B149" s="154" t="s">
        <v>99</v>
      </c>
      <c r="C149" s="155">
        <v>38263.802000000003</v>
      </c>
      <c r="D149" s="155">
        <v>11.795</v>
      </c>
      <c r="E149" s="155">
        <v>37980.873</v>
      </c>
      <c r="F149" s="334">
        <v>11.157</v>
      </c>
      <c r="G149" s="155">
        <f>C149+E149</f>
        <v>76244.675000000003</v>
      </c>
      <c r="H149" s="155">
        <f>(D149+F149)/2</f>
        <v>11.475999999999999</v>
      </c>
      <c r="I149" s="336"/>
      <c r="J149" s="157"/>
      <c r="K149" s="158">
        <f t="shared" si="79"/>
        <v>11.475999999999999</v>
      </c>
      <c r="L149" s="169">
        <f t="shared" si="76"/>
        <v>0</v>
      </c>
      <c r="M149" s="159">
        <f t="shared" si="80"/>
        <v>76244.675000000003</v>
      </c>
      <c r="N149" s="169">
        <f t="shared" si="77"/>
        <v>0</v>
      </c>
      <c r="O149" s="169"/>
      <c r="S149" s="237">
        <f>C149/D149</f>
        <v>3244.0696905468421</v>
      </c>
      <c r="T149" s="237">
        <f>E149/F149</f>
        <v>3404.2191449314332</v>
      </c>
      <c r="U149" s="237">
        <f t="shared" si="78"/>
        <v>6643.8371383757412</v>
      </c>
      <c r="V149" s="161">
        <f t="shared" si="81"/>
        <v>12.045299999999999</v>
      </c>
      <c r="AG149" s="161">
        <f t="shared" si="72"/>
        <v>0</v>
      </c>
      <c r="AH149" s="366"/>
      <c r="AI149" s="366"/>
      <c r="AJ149" s="366"/>
    </row>
    <row r="150" spans="1:36" s="181" customFormat="1" ht="21">
      <c r="A150" s="153" t="s">
        <v>25</v>
      </c>
      <c r="B150" s="154" t="s">
        <v>101</v>
      </c>
      <c r="C150" s="155">
        <f>C152+C153</f>
        <v>216456.30300000001</v>
      </c>
      <c r="D150" s="155">
        <f>D152+D153</f>
        <v>63.3752</v>
      </c>
      <c r="E150" s="155">
        <f>G150-C150</f>
        <v>178254.87700000004</v>
      </c>
      <c r="F150" s="155">
        <f>F152+F153</f>
        <v>60.043399999999998</v>
      </c>
      <c r="G150" s="155">
        <f>G152+G153</f>
        <v>394711.18000000005</v>
      </c>
      <c r="H150" s="155">
        <f>H152+H153</f>
        <v>61.709300000000006</v>
      </c>
      <c r="I150" s="336"/>
      <c r="J150" s="157"/>
      <c r="K150" s="158">
        <f t="shared" si="79"/>
        <v>61.709299999999999</v>
      </c>
      <c r="L150" s="169">
        <f t="shared" si="76"/>
        <v>0</v>
      </c>
      <c r="M150" s="159">
        <f t="shared" si="80"/>
        <v>394711.18000000005</v>
      </c>
      <c r="N150" s="169">
        <f>M150-G150</f>
        <v>0</v>
      </c>
      <c r="O150" s="180"/>
      <c r="S150" s="237">
        <f>C150/D150</f>
        <v>3415.4732923919769</v>
      </c>
      <c r="T150" s="237">
        <f>E150/F150</f>
        <v>2968.7672083859347</v>
      </c>
      <c r="U150" s="237">
        <f t="shared" si="78"/>
        <v>6396.2997473638497</v>
      </c>
      <c r="V150" s="181">
        <f t="shared" si="81"/>
        <v>62.357199999999999</v>
      </c>
      <c r="AG150" s="181">
        <f t="shared" si="72"/>
        <v>0</v>
      </c>
      <c r="AH150" s="370">
        <f>C150/D150</f>
        <v>3415.4732923919769</v>
      </c>
      <c r="AI150" s="370">
        <f>E150/F150</f>
        <v>2968.7672083859347</v>
      </c>
      <c r="AJ150" s="370">
        <f t="shared" si="75"/>
        <v>6396.2997473638497</v>
      </c>
    </row>
    <row r="151" spans="1:36" s="167" customFormat="1" ht="21">
      <c r="A151" s="162"/>
      <c r="B151" s="163" t="s">
        <v>83</v>
      </c>
      <c r="C151" s="164"/>
      <c r="D151" s="164"/>
      <c r="E151" s="164"/>
      <c r="F151" s="164"/>
      <c r="G151" s="164"/>
      <c r="H151" s="164"/>
      <c r="I151" s="337"/>
      <c r="J151" s="165"/>
      <c r="K151" s="158">
        <f t="shared" si="79"/>
        <v>0</v>
      </c>
      <c r="L151" s="169">
        <f t="shared" si="76"/>
        <v>0</v>
      </c>
      <c r="M151" s="159">
        <f t="shared" si="80"/>
        <v>0</v>
      </c>
      <c r="N151" s="169">
        <f t="shared" si="77"/>
        <v>0</v>
      </c>
      <c r="O151" s="168"/>
      <c r="S151" s="237"/>
      <c r="T151" s="237"/>
      <c r="U151" s="237"/>
      <c r="V151" s="167">
        <f t="shared" si="81"/>
        <v>0</v>
      </c>
      <c r="AG151" s="167">
        <f t="shared" si="72"/>
        <v>0</v>
      </c>
      <c r="AH151" s="367"/>
      <c r="AI151" s="367"/>
      <c r="AJ151" s="367"/>
    </row>
    <row r="152" spans="1:36" s="167" customFormat="1" ht="21">
      <c r="A152" s="162" t="s">
        <v>211</v>
      </c>
      <c r="B152" s="163" t="s">
        <v>85</v>
      </c>
      <c r="C152" s="164">
        <v>215176.30300000001</v>
      </c>
      <c r="D152" s="164">
        <f>63.1687-0.14</f>
        <v>63.028700000000001</v>
      </c>
      <c r="E152" s="164">
        <v>177369.87700000004</v>
      </c>
      <c r="F152" s="164">
        <f>59.7629-0.008</f>
        <v>59.754899999999999</v>
      </c>
      <c r="G152" s="164">
        <f>C152+E152</f>
        <v>392546.18000000005</v>
      </c>
      <c r="H152" s="164">
        <f>(D152+F152)/2</f>
        <v>61.391800000000003</v>
      </c>
      <c r="I152" s="337"/>
      <c r="J152" s="165"/>
      <c r="K152" s="158">
        <f t="shared" si="79"/>
        <v>61.391800000000003</v>
      </c>
      <c r="L152" s="169">
        <f t="shared" si="76"/>
        <v>0</v>
      </c>
      <c r="M152" s="159">
        <f t="shared" si="80"/>
        <v>392546.18000000005</v>
      </c>
      <c r="N152" s="169">
        <f t="shared" si="77"/>
        <v>0</v>
      </c>
      <c r="O152" s="168"/>
      <c r="S152" s="237">
        <f>C152/D152</f>
        <v>3413.9416329386454</v>
      </c>
      <c r="T152" s="237">
        <f>E152/F152</f>
        <v>2968.2900816502083</v>
      </c>
      <c r="U152" s="237">
        <f t="shared" si="78"/>
        <v>6394.1141976615772</v>
      </c>
      <c r="V152" s="167">
        <f t="shared" si="81"/>
        <v>62.0152</v>
      </c>
      <c r="AG152" s="167">
        <f t="shared" si="72"/>
        <v>0</v>
      </c>
      <c r="AH152" s="367">
        <f>C152/D152</f>
        <v>3413.9416329386454</v>
      </c>
      <c r="AI152" s="367">
        <f>E152/F152</f>
        <v>2968.2900816502083</v>
      </c>
      <c r="AJ152" s="367">
        <f t="shared" si="75"/>
        <v>6394.1141976615772</v>
      </c>
    </row>
    <row r="153" spans="1:36" s="183" customFormat="1" ht="21">
      <c r="A153" s="162" t="s">
        <v>212</v>
      </c>
      <c r="B153" s="163" t="s">
        <v>87</v>
      </c>
      <c r="C153" s="164">
        <f>C157+C159+C161+C163</f>
        <v>1280</v>
      </c>
      <c r="D153" s="164">
        <f>D157+D159+D161+D163</f>
        <v>0.34649999999999997</v>
      </c>
      <c r="E153" s="164">
        <f>E157+E159+E161+E163</f>
        <v>885</v>
      </c>
      <c r="F153" s="164">
        <f>F157+F159+F161+F163</f>
        <v>0.28849999999999998</v>
      </c>
      <c r="G153" s="164">
        <f t="shared" ref="G153:H153" si="82">G157+G159+G161+G163</f>
        <v>2165</v>
      </c>
      <c r="H153" s="164">
        <f t="shared" si="82"/>
        <v>0.3175</v>
      </c>
      <c r="I153" s="337"/>
      <c r="J153" s="165"/>
      <c r="K153" s="158">
        <f t="shared" si="79"/>
        <v>0.3175</v>
      </c>
      <c r="L153" s="169">
        <f t="shared" si="76"/>
        <v>0</v>
      </c>
      <c r="M153" s="159">
        <f t="shared" si="80"/>
        <v>2165</v>
      </c>
      <c r="N153" s="169">
        <f t="shared" si="77"/>
        <v>0</v>
      </c>
      <c r="O153" s="182"/>
      <c r="S153" s="237">
        <f>C153/D153</f>
        <v>3694.0836940836944</v>
      </c>
      <c r="T153" s="237">
        <f>E153/F153</f>
        <v>3067.5909878682846</v>
      </c>
      <c r="U153" s="237">
        <f t="shared" si="78"/>
        <v>6818.8976377952758</v>
      </c>
      <c r="V153" s="183">
        <f t="shared" si="81"/>
        <v>0.34200000000000003</v>
      </c>
      <c r="AG153" s="183">
        <f t="shared" si="72"/>
        <v>0</v>
      </c>
      <c r="AH153" s="371">
        <f>C153/D153</f>
        <v>3694.0836940836944</v>
      </c>
      <c r="AI153" s="371">
        <f>E153/F153</f>
        <v>3067.5909878682846</v>
      </c>
      <c r="AJ153" s="371">
        <f t="shared" si="75"/>
        <v>6818.8976377952758</v>
      </c>
    </row>
    <row r="154" spans="1:36" s="167" customFormat="1" ht="21">
      <c r="A154" s="162"/>
      <c r="B154" s="163" t="s">
        <v>83</v>
      </c>
      <c r="C154" s="164"/>
      <c r="D154" s="164"/>
      <c r="E154" s="164"/>
      <c r="F154" s="164"/>
      <c r="G154" s="164"/>
      <c r="H154" s="164"/>
      <c r="I154" s="337"/>
      <c r="J154" s="165"/>
      <c r="K154" s="158">
        <f t="shared" si="79"/>
        <v>0</v>
      </c>
      <c r="L154" s="169">
        <f t="shared" si="76"/>
        <v>0</v>
      </c>
      <c r="M154" s="159">
        <f t="shared" si="80"/>
        <v>0</v>
      </c>
      <c r="N154" s="169">
        <f t="shared" si="77"/>
        <v>0</v>
      </c>
      <c r="O154" s="168"/>
      <c r="S154" s="237"/>
      <c r="T154" s="237"/>
      <c r="U154" s="237"/>
      <c r="V154" s="167">
        <f t="shared" si="81"/>
        <v>0</v>
      </c>
      <c r="AG154" s="167">
        <f t="shared" si="72"/>
        <v>0</v>
      </c>
      <c r="AH154" s="367"/>
      <c r="AI154" s="367"/>
      <c r="AJ154" s="367"/>
    </row>
    <row r="155" spans="1:36" s="167" customFormat="1" ht="21">
      <c r="A155" s="162" t="s">
        <v>213</v>
      </c>
      <c r="B155" s="163" t="s">
        <v>80</v>
      </c>
      <c r="C155" s="164">
        <v>0</v>
      </c>
      <c r="D155" s="164">
        <v>0</v>
      </c>
      <c r="E155" s="164">
        <f>G155-C155</f>
        <v>0</v>
      </c>
      <c r="F155" s="164">
        <v>0</v>
      </c>
      <c r="G155" s="164">
        <v>0</v>
      </c>
      <c r="H155" s="164">
        <v>0</v>
      </c>
      <c r="I155" s="337"/>
      <c r="J155" s="165"/>
      <c r="K155" s="158">
        <f t="shared" si="79"/>
        <v>0</v>
      </c>
      <c r="L155" s="169">
        <f t="shared" si="76"/>
        <v>0</v>
      </c>
      <c r="M155" s="159">
        <f t="shared" si="80"/>
        <v>0</v>
      </c>
      <c r="N155" s="169">
        <f t="shared" si="77"/>
        <v>0</v>
      </c>
      <c r="O155" s="168"/>
      <c r="S155" s="237"/>
      <c r="T155" s="237"/>
      <c r="U155" s="237"/>
      <c r="V155" s="167">
        <f t="shared" si="81"/>
        <v>0</v>
      </c>
      <c r="AG155" s="167">
        <f t="shared" si="72"/>
        <v>0</v>
      </c>
      <c r="AH155" s="367"/>
      <c r="AI155" s="367"/>
      <c r="AJ155" s="367"/>
    </row>
    <row r="156" spans="1:36" s="167" customFormat="1" ht="21">
      <c r="A156" s="177" t="s">
        <v>214</v>
      </c>
      <c r="B156" s="163" t="s">
        <v>215</v>
      </c>
      <c r="C156" s="164">
        <f>C155-C143</f>
        <v>-430</v>
      </c>
      <c r="D156" s="164">
        <f>D155-D143</f>
        <v>-0.15060000000000001</v>
      </c>
      <c r="E156" s="164">
        <f>G156-C156</f>
        <v>-360</v>
      </c>
      <c r="F156" s="164">
        <f>F155-F143</f>
        <v>-0.13200000000000001</v>
      </c>
      <c r="G156" s="164">
        <f>G155-G143</f>
        <v>-790</v>
      </c>
      <c r="H156" s="164">
        <f>H155-H143</f>
        <v>-0.14130000000000001</v>
      </c>
      <c r="I156" s="337"/>
      <c r="J156" s="165"/>
      <c r="K156" s="158">
        <f t="shared" si="79"/>
        <v>-0.14130000000000001</v>
      </c>
      <c r="L156" s="169">
        <f t="shared" si="76"/>
        <v>0</v>
      </c>
      <c r="M156" s="159">
        <f t="shared" si="80"/>
        <v>-790</v>
      </c>
      <c r="N156" s="169">
        <f t="shared" si="77"/>
        <v>0</v>
      </c>
      <c r="O156" s="168"/>
      <c r="S156" s="237">
        <f>C156/D156</f>
        <v>2855.2456839309425</v>
      </c>
      <c r="T156" s="237">
        <f>E156/F156</f>
        <v>2727.272727272727</v>
      </c>
      <c r="U156" s="237">
        <f t="shared" si="78"/>
        <v>5590.9412597310684</v>
      </c>
      <c r="V156" s="167">
        <f t="shared" si="81"/>
        <v>-0.12479999999999999</v>
      </c>
      <c r="AG156" s="167">
        <f t="shared" si="72"/>
        <v>0</v>
      </c>
      <c r="AH156" s="367">
        <f>C156/D156</f>
        <v>2855.2456839309425</v>
      </c>
      <c r="AI156" s="367">
        <f>E156/F156</f>
        <v>2727.272727272727</v>
      </c>
      <c r="AJ156" s="367">
        <f t="shared" si="75"/>
        <v>5590.9412597310684</v>
      </c>
    </row>
    <row r="157" spans="1:36" s="167" customFormat="1" ht="21">
      <c r="A157" s="162" t="s">
        <v>216</v>
      </c>
      <c r="B157" s="163" t="s">
        <v>76</v>
      </c>
      <c r="C157" s="357">
        <v>1280</v>
      </c>
      <c r="D157" s="164">
        <v>0.34649999999999997</v>
      </c>
      <c r="E157" s="357">
        <v>885</v>
      </c>
      <c r="F157" s="164">
        <v>0.28849999999999998</v>
      </c>
      <c r="G157" s="357">
        <f>C157+E157</f>
        <v>2165</v>
      </c>
      <c r="H157" s="164">
        <f>(D157+F157)/2</f>
        <v>0.3175</v>
      </c>
      <c r="I157" s="337"/>
      <c r="J157" s="165"/>
      <c r="K157" s="158">
        <f t="shared" si="79"/>
        <v>0.3175</v>
      </c>
      <c r="L157" s="169">
        <f t="shared" si="76"/>
        <v>0</v>
      </c>
      <c r="M157" s="159">
        <f t="shared" si="80"/>
        <v>2165</v>
      </c>
      <c r="N157" s="169">
        <f t="shared" si="77"/>
        <v>0</v>
      </c>
      <c r="O157" s="168"/>
      <c r="S157" s="237">
        <f>C157/D157</f>
        <v>3694.0836940836944</v>
      </c>
      <c r="T157" s="237">
        <f>E157/F157</f>
        <v>3067.5909878682846</v>
      </c>
      <c r="U157" s="237">
        <f t="shared" si="78"/>
        <v>6818.8976377952758</v>
      </c>
      <c r="V157" s="167">
        <f t="shared" si="81"/>
        <v>0.34200000000000003</v>
      </c>
      <c r="AG157" s="167">
        <f t="shared" si="72"/>
        <v>0</v>
      </c>
      <c r="AH157" s="367">
        <f>C157/D157</f>
        <v>3694.0836940836944</v>
      </c>
      <c r="AI157" s="367">
        <f>E157/F157</f>
        <v>3067.5909878682846</v>
      </c>
      <c r="AJ157" s="367">
        <f t="shared" si="75"/>
        <v>6818.8976377952758</v>
      </c>
    </row>
    <row r="158" spans="1:36" s="167" customFormat="1" ht="21">
      <c r="A158" s="177" t="s">
        <v>217</v>
      </c>
      <c r="B158" s="163" t="s">
        <v>218</v>
      </c>
      <c r="C158" s="164">
        <f>C157-C144</f>
        <v>915</v>
      </c>
      <c r="D158" s="164">
        <f>D157-D144</f>
        <v>0.23679999999999995</v>
      </c>
      <c r="E158" s="164">
        <f>G158-C158</f>
        <v>570</v>
      </c>
      <c r="F158" s="164">
        <f>F157-F144</f>
        <v>0.21949999999999997</v>
      </c>
      <c r="G158" s="164">
        <f>G157-G144</f>
        <v>1485</v>
      </c>
      <c r="H158" s="164">
        <f>H157-H144</f>
        <v>0.22814999999999999</v>
      </c>
      <c r="I158" s="337"/>
      <c r="J158" s="165"/>
      <c r="K158" s="158">
        <f t="shared" si="79"/>
        <v>0.22814999999999996</v>
      </c>
      <c r="L158" s="169">
        <f t="shared" si="76"/>
        <v>0</v>
      </c>
      <c r="M158" s="159">
        <f t="shared" si="80"/>
        <v>1485</v>
      </c>
      <c r="N158" s="169">
        <f t="shared" si="77"/>
        <v>0</v>
      </c>
      <c r="O158" s="168"/>
      <c r="S158" s="237">
        <f>C158/D158</f>
        <v>3864.0202702702709</v>
      </c>
      <c r="T158" s="237">
        <f>E158/F158</f>
        <v>2596.8109339407747</v>
      </c>
      <c r="U158" s="237">
        <f t="shared" si="78"/>
        <v>6508.875739644971</v>
      </c>
      <c r="V158" s="167">
        <f t="shared" si="81"/>
        <v>0.2346</v>
      </c>
      <c r="AG158" s="167">
        <f t="shared" si="72"/>
        <v>0</v>
      </c>
      <c r="AH158" s="367">
        <f>C158/D158</f>
        <v>3864.0202702702709</v>
      </c>
      <c r="AI158" s="367">
        <f>E158/F158</f>
        <v>2596.8109339407747</v>
      </c>
      <c r="AJ158" s="367">
        <f t="shared" si="75"/>
        <v>6508.875739644971</v>
      </c>
    </row>
    <row r="159" spans="1:36" s="167" customFormat="1" ht="21">
      <c r="A159" s="162" t="s">
        <v>219</v>
      </c>
      <c r="B159" s="163" t="s">
        <v>176</v>
      </c>
      <c r="C159" s="164">
        <v>0</v>
      </c>
      <c r="D159" s="164">
        <v>0</v>
      </c>
      <c r="E159" s="164">
        <f>G159-C159</f>
        <v>0</v>
      </c>
      <c r="F159" s="164">
        <v>0</v>
      </c>
      <c r="G159" s="164">
        <v>0</v>
      </c>
      <c r="H159" s="164">
        <v>0</v>
      </c>
      <c r="I159" s="337"/>
      <c r="J159" s="165"/>
      <c r="K159" s="158">
        <f t="shared" si="79"/>
        <v>0</v>
      </c>
      <c r="L159" s="169">
        <f t="shared" si="76"/>
        <v>0</v>
      </c>
      <c r="M159" s="159">
        <f t="shared" si="80"/>
        <v>0</v>
      </c>
      <c r="N159" s="169">
        <f t="shared" si="77"/>
        <v>0</v>
      </c>
      <c r="O159" s="168"/>
      <c r="S159" s="237"/>
      <c r="T159" s="237"/>
      <c r="U159" s="237"/>
      <c r="V159" s="167">
        <f t="shared" si="81"/>
        <v>0</v>
      </c>
      <c r="AG159" s="167">
        <f t="shared" si="72"/>
        <v>0</v>
      </c>
      <c r="AH159" s="367"/>
      <c r="AI159" s="367"/>
      <c r="AJ159" s="367"/>
    </row>
    <row r="160" spans="1:36" s="167" customFormat="1" ht="21">
      <c r="A160" s="177" t="s">
        <v>220</v>
      </c>
      <c r="B160" s="163" t="s">
        <v>221</v>
      </c>
      <c r="C160" s="164">
        <f>C159-C145</f>
        <v>-90</v>
      </c>
      <c r="D160" s="188">
        <f>D159-D145</f>
        <v>-2.64E-2</v>
      </c>
      <c r="E160" s="164">
        <f>G160-C160</f>
        <v>-58</v>
      </c>
      <c r="F160" s="164">
        <f>F159-F145</f>
        <v>-2.3599999999999999E-2</v>
      </c>
      <c r="G160" s="164">
        <f>G159-G145</f>
        <v>-148</v>
      </c>
      <c r="H160" s="188">
        <f>H159-H145</f>
        <v>-2.5000000000000001E-2</v>
      </c>
      <c r="I160" s="337"/>
      <c r="J160" s="165"/>
      <c r="K160" s="158">
        <f t="shared" si="79"/>
        <v>-2.5000000000000001E-2</v>
      </c>
      <c r="L160" s="169">
        <f t="shared" si="76"/>
        <v>0</v>
      </c>
      <c r="M160" s="159">
        <f t="shared" si="80"/>
        <v>-148</v>
      </c>
      <c r="N160" s="169">
        <f t="shared" si="77"/>
        <v>0</v>
      </c>
      <c r="O160" s="168"/>
      <c r="S160" s="237">
        <f>C160/D160</f>
        <v>3409.090909090909</v>
      </c>
      <c r="T160" s="237">
        <f>E160/F160</f>
        <v>2457.6271186440677</v>
      </c>
      <c r="U160" s="237">
        <f t="shared" si="78"/>
        <v>5920</v>
      </c>
      <c r="V160" s="167">
        <f t="shared" si="81"/>
        <v>-2.3400000000000001E-2</v>
      </c>
      <c r="AG160" s="167">
        <f t="shared" si="72"/>
        <v>0</v>
      </c>
      <c r="AH160" s="367">
        <f>C160/D160</f>
        <v>3409.090909090909</v>
      </c>
      <c r="AI160" s="367">
        <f>E160/F160</f>
        <v>2457.6271186440677</v>
      </c>
      <c r="AJ160" s="367">
        <f t="shared" si="75"/>
        <v>5920</v>
      </c>
    </row>
    <row r="161" spans="1:36" s="167" customFormat="1" ht="21">
      <c r="A161" s="177" t="s">
        <v>222</v>
      </c>
      <c r="B161" s="163" t="s">
        <v>78</v>
      </c>
      <c r="C161" s="164">
        <v>0</v>
      </c>
      <c r="D161" s="188">
        <v>0</v>
      </c>
      <c r="E161" s="164">
        <v>0</v>
      </c>
      <c r="F161" s="164">
        <v>0</v>
      </c>
      <c r="G161" s="164"/>
      <c r="H161" s="188"/>
      <c r="I161" s="337"/>
      <c r="J161" s="165"/>
      <c r="K161" s="158"/>
      <c r="L161" s="169"/>
      <c r="M161" s="159"/>
      <c r="N161" s="169"/>
      <c r="O161" s="168"/>
      <c r="S161" s="237"/>
      <c r="T161" s="237"/>
      <c r="U161" s="237"/>
      <c r="V161" s="167">
        <f t="shared" si="81"/>
        <v>0</v>
      </c>
      <c r="AG161" s="167">
        <f t="shared" si="72"/>
        <v>0</v>
      </c>
      <c r="AH161" s="367"/>
      <c r="AI161" s="367"/>
      <c r="AJ161" s="367"/>
    </row>
    <row r="162" spans="1:36" s="167" customFormat="1" ht="21">
      <c r="A162" s="177" t="s">
        <v>223</v>
      </c>
      <c r="B162" s="163" t="s">
        <v>224</v>
      </c>
      <c r="C162" s="164">
        <f t="shared" ref="C162:H162" si="83">C161-C146</f>
        <v>-640</v>
      </c>
      <c r="D162" s="188">
        <f t="shared" si="83"/>
        <v>-0.1729</v>
      </c>
      <c r="E162" s="164">
        <f t="shared" si="83"/>
        <v>-464.709</v>
      </c>
      <c r="F162" s="164">
        <f t="shared" si="83"/>
        <v>-0.159</v>
      </c>
      <c r="G162" s="164">
        <f t="shared" si="83"/>
        <v>-1104.7090000000001</v>
      </c>
      <c r="H162" s="188">
        <f t="shared" si="83"/>
        <v>-0.16594999999999999</v>
      </c>
      <c r="I162" s="337"/>
      <c r="J162" s="165"/>
      <c r="K162" s="158">
        <f>(D162+F162)/2</f>
        <v>-0.16594999999999999</v>
      </c>
      <c r="L162" s="169">
        <f>H162-K162</f>
        <v>0</v>
      </c>
      <c r="M162" s="159">
        <f>C162+E162</f>
        <v>-1104.7090000000001</v>
      </c>
      <c r="N162" s="169">
        <f>M162-G162</f>
        <v>0</v>
      </c>
      <c r="O162" s="168"/>
      <c r="S162" s="237">
        <f>C162/D162</f>
        <v>3701.5615962984384</v>
      </c>
      <c r="T162" s="237">
        <f>E162/F162</f>
        <v>2922.6981132075471</v>
      </c>
      <c r="U162" s="237">
        <f t="shared" si="78"/>
        <v>6656.878577884906</v>
      </c>
      <c r="V162" s="167">
        <f t="shared" si="81"/>
        <v>-0.17449999999999999</v>
      </c>
      <c r="AG162" s="167">
        <f t="shared" si="72"/>
        <v>0</v>
      </c>
      <c r="AH162" s="367">
        <f>C162/D162</f>
        <v>3701.5615962984384</v>
      </c>
      <c r="AI162" s="367">
        <f>E162/F162</f>
        <v>2922.6981132075471</v>
      </c>
      <c r="AJ162" s="367">
        <f t="shared" si="75"/>
        <v>6656.878577884906</v>
      </c>
    </row>
    <row r="163" spans="1:36" s="167" customFormat="1" ht="21">
      <c r="A163" s="177" t="s">
        <v>252</v>
      </c>
      <c r="B163" s="163" t="s">
        <v>245</v>
      </c>
      <c r="C163" s="164">
        <v>0</v>
      </c>
      <c r="D163" s="188">
        <v>0</v>
      </c>
      <c r="E163" s="164">
        <v>0</v>
      </c>
      <c r="F163" s="164">
        <v>0</v>
      </c>
      <c r="G163" s="164">
        <f>C163+E163</f>
        <v>0</v>
      </c>
      <c r="H163" s="164">
        <f>(D163+F163)/2</f>
        <v>0</v>
      </c>
      <c r="I163" s="337"/>
      <c r="J163" s="165"/>
      <c r="K163" s="158"/>
      <c r="L163" s="169"/>
      <c r="M163" s="159"/>
      <c r="N163" s="169"/>
      <c r="O163" s="168"/>
      <c r="S163" s="237"/>
      <c r="T163" s="237"/>
      <c r="U163" s="237"/>
      <c r="V163" s="167">
        <f t="shared" si="81"/>
        <v>0</v>
      </c>
      <c r="AG163" s="167">
        <f t="shared" si="72"/>
        <v>0</v>
      </c>
      <c r="AH163" s="367"/>
      <c r="AI163" s="367"/>
      <c r="AJ163" s="367"/>
    </row>
    <row r="164" spans="1:36" s="167" customFormat="1" ht="21">
      <c r="A164" s="177" t="s">
        <v>253</v>
      </c>
      <c r="B164" s="163" t="s">
        <v>254</v>
      </c>
      <c r="C164" s="164">
        <f t="shared" ref="C164:H164" si="84">C163-C148</f>
        <v>0</v>
      </c>
      <c r="D164" s="188">
        <f t="shared" si="84"/>
        <v>0</v>
      </c>
      <c r="E164" s="164">
        <f t="shared" si="84"/>
        <v>0</v>
      </c>
      <c r="F164" s="164">
        <f t="shared" si="84"/>
        <v>0</v>
      </c>
      <c r="G164" s="164">
        <f t="shared" si="84"/>
        <v>0</v>
      </c>
      <c r="H164" s="188">
        <f t="shared" si="84"/>
        <v>0</v>
      </c>
      <c r="I164" s="337"/>
      <c r="J164" s="165"/>
      <c r="K164" s="158">
        <f>(D164+F164)/2</f>
        <v>0</v>
      </c>
      <c r="L164" s="169">
        <f>H164-K164</f>
        <v>0</v>
      </c>
      <c r="M164" s="159">
        <f>C164+E164</f>
        <v>0</v>
      </c>
      <c r="N164" s="169">
        <f>M164-G164</f>
        <v>0</v>
      </c>
      <c r="O164" s="168"/>
      <c r="S164" s="237" t="e">
        <f>C164/D164</f>
        <v>#DIV/0!</v>
      </c>
      <c r="T164" s="237" t="e">
        <f>E164/F164</f>
        <v>#DIV/0!</v>
      </c>
      <c r="U164" s="237" t="e">
        <f t="shared" ref="U164" si="85">G164/H164</f>
        <v>#DIV/0!</v>
      </c>
      <c r="V164" s="167">
        <f t="shared" si="81"/>
        <v>0</v>
      </c>
      <c r="AG164" s="167">
        <f t="shared" si="72"/>
        <v>0</v>
      </c>
      <c r="AH164" s="367"/>
      <c r="AI164" s="367"/>
      <c r="AJ164" s="367"/>
    </row>
    <row r="165" spans="1:36" s="167" customFormat="1" ht="21">
      <c r="A165" s="177"/>
      <c r="B165" s="163"/>
      <c r="C165" s="164"/>
      <c r="D165" s="335"/>
      <c r="E165" s="164"/>
      <c r="F165" s="189"/>
      <c r="G165" s="164"/>
      <c r="H165" s="335"/>
      <c r="I165" s="337"/>
      <c r="J165" s="165"/>
      <c r="K165" s="158">
        <f>(D165+F165)/2</f>
        <v>0</v>
      </c>
      <c r="L165" s="169">
        <f>H165-K165</f>
        <v>0</v>
      </c>
      <c r="M165" s="159">
        <f>C165+E165</f>
        <v>0</v>
      </c>
      <c r="N165" s="169">
        <f>M165-G165</f>
        <v>0</v>
      </c>
      <c r="O165" s="168"/>
      <c r="S165" s="237"/>
      <c r="T165" s="237"/>
      <c r="U165" s="237"/>
      <c r="AG165" s="167">
        <f t="shared" si="72"/>
        <v>0</v>
      </c>
      <c r="AH165" s="367"/>
      <c r="AI165" s="367"/>
      <c r="AJ165" s="367"/>
    </row>
    <row r="166" spans="1:36" s="133" customFormat="1" ht="17.399999999999999">
      <c r="C166" s="347">
        <f>C137+C138-C149-C150</f>
        <v>517.07900000002701</v>
      </c>
      <c r="D166" s="348">
        <f t="shared" ref="D166:J166" si="86">D137+D138-D149-D150</f>
        <v>1.176000000000009</v>
      </c>
      <c r="E166" s="347">
        <f t="shared" si="86"/>
        <v>-982.19000000003143</v>
      </c>
      <c r="F166" s="347">
        <f t="shared" si="86"/>
        <v>1.1759999999999948</v>
      </c>
      <c r="G166" s="347">
        <f t="shared" si="86"/>
        <v>-465.11100000003353</v>
      </c>
      <c r="H166" s="347">
        <f t="shared" si="86"/>
        <v>1.176000000000009</v>
      </c>
      <c r="I166" s="296">
        <f t="shared" si="86"/>
        <v>0</v>
      </c>
      <c r="J166" s="133">
        <f t="shared" si="86"/>
        <v>0</v>
      </c>
      <c r="L166" s="243"/>
      <c r="M166" s="134"/>
      <c r="N166" s="243"/>
      <c r="S166" s="237"/>
      <c r="T166" s="237"/>
      <c r="U166" s="237"/>
      <c r="AH166" s="375"/>
      <c r="AI166" s="375"/>
      <c r="AJ166" s="375"/>
    </row>
    <row r="167" spans="1:36" s="133" customFormat="1" ht="17.399999999999999">
      <c r="C167" s="224"/>
      <c r="D167" s="295"/>
      <c r="E167" s="224"/>
      <c r="F167" s="224"/>
      <c r="G167" s="224"/>
      <c r="H167" s="224"/>
      <c r="I167" s="296"/>
      <c r="L167" s="243"/>
      <c r="M167" s="134"/>
      <c r="N167" s="243"/>
      <c r="S167" s="237"/>
      <c r="T167" s="237"/>
      <c r="U167" s="237"/>
      <c r="AH167" s="375"/>
      <c r="AI167" s="375"/>
      <c r="AJ167" s="375"/>
    </row>
    <row r="168" spans="1:36" s="133" customFormat="1" ht="17.399999999999999">
      <c r="C168" s="224"/>
      <c r="D168" s="382"/>
      <c r="E168" s="360"/>
      <c r="F168" s="360"/>
      <c r="G168" s="224"/>
      <c r="H168" s="224"/>
      <c r="I168" s="296"/>
      <c r="L168" s="243"/>
      <c r="M168" s="134"/>
      <c r="N168" s="243"/>
      <c r="S168" s="237"/>
      <c r="T168" s="237"/>
      <c r="U168" s="237"/>
      <c r="AH168" s="375"/>
      <c r="AI168" s="375"/>
      <c r="AJ168" s="375"/>
    </row>
    <row r="169" spans="1:36" s="246" customFormat="1" ht="30.6">
      <c r="A169" s="246" t="s">
        <v>225</v>
      </c>
      <c r="B169" s="247"/>
      <c r="C169" s="359"/>
      <c r="D169" s="249"/>
      <c r="E169" s="284"/>
      <c r="F169" s="285"/>
      <c r="G169" s="246" t="s">
        <v>235</v>
      </c>
      <c r="H169" s="252"/>
      <c r="I169" s="253"/>
      <c r="K169" s="254"/>
      <c r="L169" s="255"/>
      <c r="M169" s="256"/>
      <c r="N169" s="255"/>
      <c r="S169" s="257"/>
      <c r="T169" s="257"/>
      <c r="U169" s="257"/>
      <c r="AH169" s="376"/>
      <c r="AI169" s="376"/>
      <c r="AJ169" s="376"/>
    </row>
    <row r="170" spans="1:36" s="246" customFormat="1" ht="30.6">
      <c r="B170" s="247"/>
      <c r="C170" s="248"/>
      <c r="D170" s="249"/>
      <c r="F170" s="250"/>
      <c r="H170" s="258"/>
      <c r="I170" s="259"/>
      <c r="K170" s="254"/>
      <c r="L170" s="255"/>
      <c r="M170" s="256"/>
      <c r="N170" s="255"/>
      <c r="S170" s="257"/>
      <c r="T170" s="257"/>
      <c r="U170" s="257"/>
      <c r="AH170" s="376"/>
      <c r="AI170" s="376"/>
      <c r="AJ170" s="376"/>
    </row>
    <row r="171" spans="1:36" s="246" customFormat="1" ht="30.6">
      <c r="B171" s="247"/>
      <c r="C171" s="248"/>
      <c r="D171" s="249"/>
      <c r="F171" s="250"/>
      <c r="H171" s="258"/>
      <c r="I171" s="259"/>
      <c r="K171" s="254"/>
      <c r="L171" s="255"/>
      <c r="M171" s="256"/>
      <c r="N171" s="255"/>
      <c r="S171" s="257"/>
      <c r="T171" s="257"/>
      <c r="U171" s="257"/>
      <c r="AH171" s="376"/>
      <c r="AI171" s="376"/>
      <c r="AJ171" s="376"/>
    </row>
    <row r="172" spans="1:36" s="279" customFormat="1" ht="30.6">
      <c r="A172" s="278" t="s">
        <v>228</v>
      </c>
      <c r="B172" s="278"/>
      <c r="C172" s="297"/>
      <c r="D172" s="297"/>
      <c r="E172" s="298"/>
      <c r="F172" s="298"/>
      <c r="G172" s="283" t="s">
        <v>234</v>
      </c>
      <c r="H172" s="297"/>
      <c r="I172" s="297"/>
      <c r="J172" s="280"/>
      <c r="K172" s="278"/>
      <c r="L172" s="278"/>
      <c r="M172" s="278"/>
      <c r="N172" s="281"/>
      <c r="O172" s="281"/>
      <c r="P172" s="278"/>
      <c r="Q172" s="278"/>
      <c r="R172" s="278"/>
      <c r="S172" s="278"/>
      <c r="T172" s="278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H172" s="377"/>
      <c r="AI172" s="377"/>
      <c r="AJ172" s="377"/>
    </row>
    <row r="173" spans="1:36" s="263" customFormat="1" ht="30.6">
      <c r="A173" s="260"/>
      <c r="B173" s="260"/>
      <c r="C173" s="299"/>
      <c r="D173" s="300"/>
      <c r="E173" s="301"/>
      <c r="F173" s="300"/>
      <c r="G173" s="301"/>
      <c r="H173" s="302"/>
      <c r="I173" s="303"/>
      <c r="J173" s="261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H173" s="378"/>
      <c r="AI173" s="378"/>
      <c r="AJ173" s="378"/>
    </row>
    <row r="174" spans="1:36" s="246" customFormat="1" ht="30.6">
      <c r="A174" s="246" t="s">
        <v>229</v>
      </c>
      <c r="B174" s="247"/>
      <c r="C174" s="248"/>
      <c r="D174" s="249"/>
      <c r="F174" s="250"/>
      <c r="H174" s="252"/>
      <c r="I174" s="253"/>
      <c r="K174" s="254"/>
      <c r="L174" s="255"/>
      <c r="M174" s="256"/>
      <c r="N174" s="255"/>
      <c r="S174" s="257"/>
      <c r="T174" s="257"/>
      <c r="U174" s="257"/>
      <c r="AH174" s="376"/>
      <c r="AI174" s="376"/>
      <c r="AJ174" s="376"/>
    </row>
    <row r="175" spans="1:36" s="246" customFormat="1" ht="30.6">
      <c r="A175" s="246" t="s">
        <v>230</v>
      </c>
      <c r="B175" s="247"/>
      <c r="C175" s="248"/>
      <c r="D175" s="249"/>
      <c r="E175" s="284"/>
      <c r="F175" s="285"/>
      <c r="G175" s="246" t="s">
        <v>233</v>
      </c>
      <c r="H175" s="252"/>
      <c r="I175" s="253"/>
      <c r="K175" s="254"/>
      <c r="L175" s="255"/>
      <c r="M175" s="256"/>
      <c r="N175" s="255"/>
      <c r="S175" s="257"/>
      <c r="T175" s="257"/>
      <c r="U175" s="257"/>
      <c r="AH175" s="376"/>
      <c r="AI175" s="376"/>
      <c r="AJ175" s="376"/>
    </row>
    <row r="176" spans="1:36" s="202" customFormat="1" ht="45" customHeight="1">
      <c r="B176" s="203"/>
      <c r="C176" s="204"/>
      <c r="D176" s="205"/>
      <c r="F176" s="206"/>
      <c r="H176" s="233"/>
      <c r="I176" s="234"/>
      <c r="K176" s="208"/>
      <c r="L176" s="244"/>
      <c r="M176" s="209"/>
      <c r="N176" s="244"/>
      <c r="S176" s="237"/>
      <c r="T176" s="237"/>
      <c r="U176" s="237"/>
      <c r="AH176" s="379"/>
      <c r="AI176" s="379"/>
      <c r="AJ176" s="379"/>
    </row>
    <row r="177" spans="1:36" s="264" customFormat="1" ht="28.2">
      <c r="A177" s="264" t="s">
        <v>231</v>
      </c>
      <c r="B177" s="265"/>
      <c r="C177" s="266"/>
      <c r="D177" s="267"/>
      <c r="E177" s="271"/>
      <c r="F177" s="286"/>
      <c r="H177" s="269"/>
      <c r="I177" s="270"/>
      <c r="K177" s="271"/>
      <c r="L177" s="272"/>
      <c r="M177" s="273"/>
      <c r="N177" s="272"/>
      <c r="S177" s="274"/>
      <c r="T177" s="274"/>
      <c r="U177" s="274"/>
      <c r="AH177" s="380"/>
      <c r="AI177" s="380"/>
      <c r="AJ177" s="380"/>
    </row>
    <row r="178" spans="1:36" s="264" customFormat="1" ht="28.2">
      <c r="A178" s="264" t="s">
        <v>236</v>
      </c>
      <c r="B178" s="265"/>
      <c r="C178" s="266"/>
      <c r="D178" s="267"/>
      <c r="E178" s="287"/>
      <c r="F178" s="288"/>
      <c r="G178" s="264" t="s">
        <v>232</v>
      </c>
      <c r="H178" s="269"/>
      <c r="I178" s="270"/>
      <c r="K178" s="271"/>
      <c r="L178" s="272"/>
      <c r="M178" s="273"/>
      <c r="N178" s="272"/>
      <c r="S178" s="274"/>
      <c r="T178" s="274"/>
      <c r="U178" s="274"/>
      <c r="AH178" s="380"/>
      <c r="AI178" s="380"/>
      <c r="AJ178" s="380"/>
    </row>
    <row r="179" spans="1:36" s="202" customFormat="1" ht="25.2">
      <c r="B179" s="203"/>
      <c r="C179" s="204"/>
      <c r="D179" s="205"/>
      <c r="F179" s="206"/>
      <c r="H179" s="233"/>
      <c r="I179" s="234"/>
      <c r="K179" s="208"/>
      <c r="L179" s="244"/>
      <c r="M179" s="209"/>
      <c r="N179" s="244"/>
      <c r="S179" s="237"/>
      <c r="T179" s="237"/>
      <c r="U179" s="237"/>
      <c r="AH179" s="379"/>
      <c r="AI179" s="379"/>
      <c r="AJ179" s="379"/>
    </row>
    <row r="180" spans="1:36" s="202" customFormat="1" ht="25.2">
      <c r="B180" s="203"/>
      <c r="C180" s="204"/>
      <c r="D180" s="205"/>
      <c r="F180" s="206"/>
      <c r="H180" s="233"/>
      <c r="I180" s="234"/>
      <c r="K180" s="208"/>
      <c r="L180" s="244"/>
      <c r="M180" s="209"/>
      <c r="N180" s="244"/>
      <c r="S180" s="237"/>
      <c r="T180" s="237"/>
      <c r="U180" s="237"/>
      <c r="AH180" s="379"/>
      <c r="AI180" s="379"/>
      <c r="AJ180" s="379"/>
    </row>
    <row r="181" spans="1:36" customFormat="1" ht="14.4">
      <c r="A181" s="2"/>
      <c r="B181" s="3" t="s">
        <v>237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H181" s="381"/>
      <c r="AI181" s="381"/>
      <c r="AJ181" s="381"/>
    </row>
    <row r="182" spans="1:36" customFormat="1" ht="14.4">
      <c r="B182" s="3" t="s">
        <v>238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AH182" s="381"/>
      <c r="AI182" s="381"/>
      <c r="AJ182" s="381"/>
    </row>
    <row r="183" spans="1:36">
      <c r="D183" s="304"/>
    </row>
  </sheetData>
  <mergeCells count="8">
    <mergeCell ref="A3:J3"/>
    <mergeCell ref="A4:J4"/>
    <mergeCell ref="G5:J5"/>
    <mergeCell ref="A6:A7"/>
    <mergeCell ref="B6:B7"/>
    <mergeCell ref="C6:D6"/>
    <mergeCell ref="E6:F6"/>
    <mergeCell ref="G6:I6"/>
  </mergeCells>
  <pageMargins left="0" right="0" top="0" bottom="0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182"/>
  <sheetViews>
    <sheetView view="pageBreakPreview" topLeftCell="A7" zoomScale="60" zoomScaleNormal="60" workbookViewId="0">
      <selection activeCell="Y13" sqref="Y13"/>
    </sheetView>
  </sheetViews>
  <sheetFormatPr defaultRowHeight="13.8" outlineLevelRow="1"/>
  <cols>
    <col min="1" max="1" width="12.109375" style="224" customWidth="1"/>
    <col min="2" max="2" width="76.88671875" style="224" customWidth="1"/>
    <col min="3" max="3" width="22.6640625" style="224" customWidth="1"/>
    <col min="4" max="4" width="16.5546875" style="295" customWidth="1"/>
    <col min="5" max="5" width="26.5546875" style="224" customWidth="1"/>
    <col min="6" max="6" width="17" style="224" customWidth="1"/>
    <col min="7" max="7" width="21.6640625" style="224" customWidth="1"/>
    <col min="8" max="8" width="16.44140625" style="224" customWidth="1"/>
    <col min="9" max="9" width="18" style="296" customWidth="1"/>
    <col min="10" max="10" width="15.5546875" style="224" hidden="1" customWidth="1"/>
    <col min="11" max="11" width="16.44140625" style="224" hidden="1" customWidth="1"/>
    <col min="12" max="12" width="17.33203125" style="396" hidden="1" customWidth="1"/>
    <col min="13" max="13" width="27.44140625" style="296" hidden="1" customWidth="1"/>
    <col min="14" max="14" width="17.33203125" style="396" hidden="1" customWidth="1"/>
    <col min="15" max="15" width="18" style="224" hidden="1" customWidth="1"/>
    <col min="16" max="16" width="9.109375" style="224" hidden="1" customWidth="1"/>
    <col min="17" max="17" width="25.5546875" style="224" hidden="1" customWidth="1"/>
    <col min="18" max="18" width="8.88671875" style="224" hidden="1" customWidth="1"/>
    <col min="19" max="19" width="18.109375" style="224" hidden="1" customWidth="1"/>
    <col min="20" max="20" width="21.109375" style="224" hidden="1" customWidth="1"/>
    <col min="21" max="21" width="19.33203125" style="224" hidden="1" customWidth="1"/>
    <col min="22" max="22" width="20.44140625" style="224" hidden="1" customWidth="1"/>
    <col min="23" max="23" width="9.44140625" style="224" hidden="1" customWidth="1"/>
    <col min="24" max="24" width="15.33203125" style="224" customWidth="1"/>
    <col min="25" max="25" width="23.44140625" style="224" customWidth="1"/>
    <col min="26" max="26" width="13.6640625" style="224" customWidth="1"/>
    <col min="27" max="31" width="8.88671875" style="224" customWidth="1"/>
    <col min="32" max="32" width="12.109375" style="224" customWidth="1"/>
    <col min="33" max="33" width="18.44140625" style="224" customWidth="1"/>
    <col min="34" max="34" width="22.5546875" style="395" customWidth="1"/>
    <col min="35" max="35" width="16.6640625" style="395" customWidth="1"/>
    <col min="36" max="36" width="20.6640625" style="395" customWidth="1"/>
    <col min="37" max="37" width="22.44140625" style="224" customWidth="1"/>
    <col min="38" max="38" width="8.88671875" style="224"/>
    <col min="39" max="39" width="11.5546875" style="224" bestFit="1" customWidth="1"/>
    <col min="40" max="42" width="8.88671875" style="224"/>
    <col min="43" max="43" width="23.5546875" style="224" customWidth="1"/>
    <col min="44" max="44" width="24.5546875" style="224" customWidth="1"/>
    <col min="45" max="46" width="8.88671875" style="224"/>
    <col min="47" max="47" width="29.33203125" style="224" customWidth="1"/>
    <col min="48" max="241" width="8.88671875" style="224"/>
    <col min="242" max="242" width="12.109375" style="224" customWidth="1"/>
    <col min="243" max="243" width="79.5546875" style="224" customWidth="1"/>
    <col min="244" max="244" width="22.5546875" style="224" customWidth="1"/>
    <col min="245" max="245" width="16.6640625" style="224" customWidth="1"/>
    <col min="246" max="246" width="13.88671875" style="224" customWidth="1"/>
    <col min="247" max="247" width="22.44140625" style="224" customWidth="1"/>
    <col min="248" max="248" width="16" style="224" customWidth="1"/>
    <col min="249" max="249" width="13.33203125" style="224" customWidth="1"/>
    <col min="250" max="250" width="23.88671875" style="224" customWidth="1"/>
    <col min="251" max="251" width="17" style="224" customWidth="1"/>
    <col min="252" max="252" width="15.109375" style="224" customWidth="1"/>
    <col min="253" max="257" width="0" style="224" hidden="1" customWidth="1"/>
    <col min="258" max="260" width="32.6640625" style="224" customWidth="1"/>
    <col min="261" max="261" width="27.44140625" style="224" customWidth="1"/>
    <col min="262" max="262" width="23.88671875" style="224" customWidth="1"/>
    <col min="263" max="263" width="15.88671875" style="224" customWidth="1"/>
    <col min="264" max="264" width="10.88671875" style="224" customWidth="1"/>
    <col min="265" max="265" width="23.88671875" style="224" customWidth="1"/>
    <col min="266" max="497" width="8.88671875" style="224"/>
    <col min="498" max="498" width="12.109375" style="224" customWidth="1"/>
    <col min="499" max="499" width="79.5546875" style="224" customWidth="1"/>
    <col min="500" max="500" width="22.5546875" style="224" customWidth="1"/>
    <col min="501" max="501" width="16.6640625" style="224" customWidth="1"/>
    <col min="502" max="502" width="13.88671875" style="224" customWidth="1"/>
    <col min="503" max="503" width="22.44140625" style="224" customWidth="1"/>
    <col min="504" max="504" width="16" style="224" customWidth="1"/>
    <col min="505" max="505" width="13.33203125" style="224" customWidth="1"/>
    <col min="506" max="506" width="23.88671875" style="224" customWidth="1"/>
    <col min="507" max="507" width="17" style="224" customWidth="1"/>
    <col min="508" max="508" width="15.109375" style="224" customWidth="1"/>
    <col min="509" max="513" width="0" style="224" hidden="1" customWidth="1"/>
    <col min="514" max="516" width="32.6640625" style="224" customWidth="1"/>
    <col min="517" max="517" width="27.44140625" style="224" customWidth="1"/>
    <col min="518" max="518" width="23.88671875" style="224" customWidth="1"/>
    <col min="519" max="519" width="15.88671875" style="224" customWidth="1"/>
    <col min="520" max="520" width="10.88671875" style="224" customWidth="1"/>
    <col min="521" max="521" width="23.88671875" style="224" customWidth="1"/>
    <col min="522" max="753" width="8.88671875" style="224"/>
    <col min="754" max="754" width="12.109375" style="224" customWidth="1"/>
    <col min="755" max="755" width="79.5546875" style="224" customWidth="1"/>
    <col min="756" max="756" width="22.5546875" style="224" customWidth="1"/>
    <col min="757" max="757" width="16.6640625" style="224" customWidth="1"/>
    <col min="758" max="758" width="13.88671875" style="224" customWidth="1"/>
    <col min="759" max="759" width="22.44140625" style="224" customWidth="1"/>
    <col min="760" max="760" width="16" style="224" customWidth="1"/>
    <col min="761" max="761" width="13.33203125" style="224" customWidth="1"/>
    <col min="762" max="762" width="23.88671875" style="224" customWidth="1"/>
    <col min="763" max="763" width="17" style="224" customWidth="1"/>
    <col min="764" max="764" width="15.109375" style="224" customWidth="1"/>
    <col min="765" max="769" width="0" style="224" hidden="1" customWidth="1"/>
    <col min="770" max="772" width="32.6640625" style="224" customWidth="1"/>
    <col min="773" max="773" width="27.44140625" style="224" customWidth="1"/>
    <col min="774" max="774" width="23.88671875" style="224" customWidth="1"/>
    <col min="775" max="775" width="15.88671875" style="224" customWidth="1"/>
    <col min="776" max="776" width="10.88671875" style="224" customWidth="1"/>
    <col min="777" max="777" width="23.88671875" style="224" customWidth="1"/>
    <col min="778" max="1009" width="8.88671875" style="224"/>
    <col min="1010" max="1010" width="12.109375" style="224" customWidth="1"/>
    <col min="1011" max="1011" width="79.5546875" style="224" customWidth="1"/>
    <col min="1012" max="1012" width="22.5546875" style="224" customWidth="1"/>
    <col min="1013" max="1013" width="16.6640625" style="224" customWidth="1"/>
    <col min="1014" max="1014" width="13.88671875" style="224" customWidth="1"/>
    <col min="1015" max="1015" width="22.44140625" style="224" customWidth="1"/>
    <col min="1016" max="1016" width="16" style="224" customWidth="1"/>
    <col min="1017" max="1017" width="13.33203125" style="224" customWidth="1"/>
    <col min="1018" max="1018" width="23.88671875" style="224" customWidth="1"/>
    <col min="1019" max="1019" width="17" style="224" customWidth="1"/>
    <col min="1020" max="1020" width="15.109375" style="224" customWidth="1"/>
    <col min="1021" max="1025" width="0" style="224" hidden="1" customWidth="1"/>
    <col min="1026" max="1028" width="32.6640625" style="224" customWidth="1"/>
    <col min="1029" max="1029" width="27.44140625" style="224" customWidth="1"/>
    <col min="1030" max="1030" width="23.88671875" style="224" customWidth="1"/>
    <col min="1031" max="1031" width="15.88671875" style="224" customWidth="1"/>
    <col min="1032" max="1032" width="10.88671875" style="224" customWidth="1"/>
    <col min="1033" max="1033" width="23.88671875" style="224" customWidth="1"/>
    <col min="1034" max="1265" width="8.88671875" style="224"/>
    <col min="1266" max="1266" width="12.109375" style="224" customWidth="1"/>
    <col min="1267" max="1267" width="79.5546875" style="224" customWidth="1"/>
    <col min="1268" max="1268" width="22.5546875" style="224" customWidth="1"/>
    <col min="1269" max="1269" width="16.6640625" style="224" customWidth="1"/>
    <col min="1270" max="1270" width="13.88671875" style="224" customWidth="1"/>
    <col min="1271" max="1271" width="22.44140625" style="224" customWidth="1"/>
    <col min="1272" max="1272" width="16" style="224" customWidth="1"/>
    <col min="1273" max="1273" width="13.33203125" style="224" customWidth="1"/>
    <col min="1274" max="1274" width="23.88671875" style="224" customWidth="1"/>
    <col min="1275" max="1275" width="17" style="224" customWidth="1"/>
    <col min="1276" max="1276" width="15.109375" style="224" customWidth="1"/>
    <col min="1277" max="1281" width="0" style="224" hidden="1" customWidth="1"/>
    <col min="1282" max="1284" width="32.6640625" style="224" customWidth="1"/>
    <col min="1285" max="1285" width="27.44140625" style="224" customWidth="1"/>
    <col min="1286" max="1286" width="23.88671875" style="224" customWidth="1"/>
    <col min="1287" max="1287" width="15.88671875" style="224" customWidth="1"/>
    <col min="1288" max="1288" width="10.88671875" style="224" customWidth="1"/>
    <col min="1289" max="1289" width="23.88671875" style="224" customWidth="1"/>
    <col min="1290" max="1521" width="8.88671875" style="224"/>
    <col min="1522" max="1522" width="12.109375" style="224" customWidth="1"/>
    <col min="1523" max="1523" width="79.5546875" style="224" customWidth="1"/>
    <col min="1524" max="1524" width="22.5546875" style="224" customWidth="1"/>
    <col min="1525" max="1525" width="16.6640625" style="224" customWidth="1"/>
    <col min="1526" max="1526" width="13.88671875" style="224" customWidth="1"/>
    <col min="1527" max="1527" width="22.44140625" style="224" customWidth="1"/>
    <col min="1528" max="1528" width="16" style="224" customWidth="1"/>
    <col min="1529" max="1529" width="13.33203125" style="224" customWidth="1"/>
    <col min="1530" max="1530" width="23.88671875" style="224" customWidth="1"/>
    <col min="1531" max="1531" width="17" style="224" customWidth="1"/>
    <col min="1532" max="1532" width="15.109375" style="224" customWidth="1"/>
    <col min="1533" max="1537" width="0" style="224" hidden="1" customWidth="1"/>
    <col min="1538" max="1540" width="32.6640625" style="224" customWidth="1"/>
    <col min="1541" max="1541" width="27.44140625" style="224" customWidth="1"/>
    <col min="1542" max="1542" width="23.88671875" style="224" customWidth="1"/>
    <col min="1543" max="1543" width="15.88671875" style="224" customWidth="1"/>
    <col min="1544" max="1544" width="10.88671875" style="224" customWidth="1"/>
    <col min="1545" max="1545" width="23.88671875" style="224" customWidth="1"/>
    <col min="1546" max="1777" width="8.88671875" style="224"/>
    <col min="1778" max="1778" width="12.109375" style="224" customWidth="1"/>
    <col min="1779" max="1779" width="79.5546875" style="224" customWidth="1"/>
    <col min="1780" max="1780" width="22.5546875" style="224" customWidth="1"/>
    <col min="1781" max="1781" width="16.6640625" style="224" customWidth="1"/>
    <col min="1782" max="1782" width="13.88671875" style="224" customWidth="1"/>
    <col min="1783" max="1783" width="22.44140625" style="224" customWidth="1"/>
    <col min="1784" max="1784" width="16" style="224" customWidth="1"/>
    <col min="1785" max="1785" width="13.33203125" style="224" customWidth="1"/>
    <col min="1786" max="1786" width="23.88671875" style="224" customWidth="1"/>
    <col min="1787" max="1787" width="17" style="224" customWidth="1"/>
    <col min="1788" max="1788" width="15.109375" style="224" customWidth="1"/>
    <col min="1789" max="1793" width="0" style="224" hidden="1" customWidth="1"/>
    <col min="1794" max="1796" width="32.6640625" style="224" customWidth="1"/>
    <col min="1797" max="1797" width="27.44140625" style="224" customWidth="1"/>
    <col min="1798" max="1798" width="23.88671875" style="224" customWidth="1"/>
    <col min="1799" max="1799" width="15.88671875" style="224" customWidth="1"/>
    <col min="1800" max="1800" width="10.88671875" style="224" customWidth="1"/>
    <col min="1801" max="1801" width="23.88671875" style="224" customWidth="1"/>
    <col min="1802" max="2033" width="8.88671875" style="224"/>
    <col min="2034" max="2034" width="12.109375" style="224" customWidth="1"/>
    <col min="2035" max="2035" width="79.5546875" style="224" customWidth="1"/>
    <col min="2036" max="2036" width="22.5546875" style="224" customWidth="1"/>
    <col min="2037" max="2037" width="16.6640625" style="224" customWidth="1"/>
    <col min="2038" max="2038" width="13.88671875" style="224" customWidth="1"/>
    <col min="2039" max="2039" width="22.44140625" style="224" customWidth="1"/>
    <col min="2040" max="2040" width="16" style="224" customWidth="1"/>
    <col min="2041" max="2041" width="13.33203125" style="224" customWidth="1"/>
    <col min="2042" max="2042" width="23.88671875" style="224" customWidth="1"/>
    <col min="2043" max="2043" width="17" style="224" customWidth="1"/>
    <col min="2044" max="2044" width="15.109375" style="224" customWidth="1"/>
    <col min="2045" max="2049" width="0" style="224" hidden="1" customWidth="1"/>
    <col min="2050" max="2052" width="32.6640625" style="224" customWidth="1"/>
    <col min="2053" max="2053" width="27.44140625" style="224" customWidth="1"/>
    <col min="2054" max="2054" width="23.88671875" style="224" customWidth="1"/>
    <col min="2055" max="2055" width="15.88671875" style="224" customWidth="1"/>
    <col min="2056" max="2056" width="10.88671875" style="224" customWidth="1"/>
    <col min="2057" max="2057" width="23.88671875" style="224" customWidth="1"/>
    <col min="2058" max="2289" width="8.88671875" style="224"/>
    <col min="2290" max="2290" width="12.109375" style="224" customWidth="1"/>
    <col min="2291" max="2291" width="79.5546875" style="224" customWidth="1"/>
    <col min="2292" max="2292" width="22.5546875" style="224" customWidth="1"/>
    <col min="2293" max="2293" width="16.6640625" style="224" customWidth="1"/>
    <col min="2294" max="2294" width="13.88671875" style="224" customWidth="1"/>
    <col min="2295" max="2295" width="22.44140625" style="224" customWidth="1"/>
    <col min="2296" max="2296" width="16" style="224" customWidth="1"/>
    <col min="2297" max="2297" width="13.33203125" style="224" customWidth="1"/>
    <col min="2298" max="2298" width="23.88671875" style="224" customWidth="1"/>
    <col min="2299" max="2299" width="17" style="224" customWidth="1"/>
    <col min="2300" max="2300" width="15.109375" style="224" customWidth="1"/>
    <col min="2301" max="2305" width="0" style="224" hidden="1" customWidth="1"/>
    <col min="2306" max="2308" width="32.6640625" style="224" customWidth="1"/>
    <col min="2309" max="2309" width="27.44140625" style="224" customWidth="1"/>
    <col min="2310" max="2310" width="23.88671875" style="224" customWidth="1"/>
    <col min="2311" max="2311" width="15.88671875" style="224" customWidth="1"/>
    <col min="2312" max="2312" width="10.88671875" style="224" customWidth="1"/>
    <col min="2313" max="2313" width="23.88671875" style="224" customWidth="1"/>
    <col min="2314" max="2545" width="8.88671875" style="224"/>
    <col min="2546" max="2546" width="12.109375" style="224" customWidth="1"/>
    <col min="2547" max="2547" width="79.5546875" style="224" customWidth="1"/>
    <col min="2548" max="2548" width="22.5546875" style="224" customWidth="1"/>
    <col min="2549" max="2549" width="16.6640625" style="224" customWidth="1"/>
    <col min="2550" max="2550" width="13.88671875" style="224" customWidth="1"/>
    <col min="2551" max="2551" width="22.44140625" style="224" customWidth="1"/>
    <col min="2552" max="2552" width="16" style="224" customWidth="1"/>
    <col min="2553" max="2553" width="13.33203125" style="224" customWidth="1"/>
    <col min="2554" max="2554" width="23.88671875" style="224" customWidth="1"/>
    <col min="2555" max="2555" width="17" style="224" customWidth="1"/>
    <col min="2556" max="2556" width="15.109375" style="224" customWidth="1"/>
    <col min="2557" max="2561" width="0" style="224" hidden="1" customWidth="1"/>
    <col min="2562" max="2564" width="32.6640625" style="224" customWidth="1"/>
    <col min="2565" max="2565" width="27.44140625" style="224" customWidth="1"/>
    <col min="2566" max="2566" width="23.88671875" style="224" customWidth="1"/>
    <col min="2567" max="2567" width="15.88671875" style="224" customWidth="1"/>
    <col min="2568" max="2568" width="10.88671875" style="224" customWidth="1"/>
    <col min="2569" max="2569" width="23.88671875" style="224" customWidth="1"/>
    <col min="2570" max="2801" width="8.88671875" style="224"/>
    <col min="2802" max="2802" width="12.109375" style="224" customWidth="1"/>
    <col min="2803" max="2803" width="79.5546875" style="224" customWidth="1"/>
    <col min="2804" max="2804" width="22.5546875" style="224" customWidth="1"/>
    <col min="2805" max="2805" width="16.6640625" style="224" customWidth="1"/>
    <col min="2806" max="2806" width="13.88671875" style="224" customWidth="1"/>
    <col min="2807" max="2807" width="22.44140625" style="224" customWidth="1"/>
    <col min="2808" max="2808" width="16" style="224" customWidth="1"/>
    <col min="2809" max="2809" width="13.33203125" style="224" customWidth="1"/>
    <col min="2810" max="2810" width="23.88671875" style="224" customWidth="1"/>
    <col min="2811" max="2811" width="17" style="224" customWidth="1"/>
    <col min="2812" max="2812" width="15.109375" style="224" customWidth="1"/>
    <col min="2813" max="2817" width="0" style="224" hidden="1" customWidth="1"/>
    <col min="2818" max="2820" width="32.6640625" style="224" customWidth="1"/>
    <col min="2821" max="2821" width="27.44140625" style="224" customWidth="1"/>
    <col min="2822" max="2822" width="23.88671875" style="224" customWidth="1"/>
    <col min="2823" max="2823" width="15.88671875" style="224" customWidth="1"/>
    <col min="2824" max="2824" width="10.88671875" style="224" customWidth="1"/>
    <col min="2825" max="2825" width="23.88671875" style="224" customWidth="1"/>
    <col min="2826" max="3057" width="8.88671875" style="224"/>
    <col min="3058" max="3058" width="12.109375" style="224" customWidth="1"/>
    <col min="3059" max="3059" width="79.5546875" style="224" customWidth="1"/>
    <col min="3060" max="3060" width="22.5546875" style="224" customWidth="1"/>
    <col min="3061" max="3061" width="16.6640625" style="224" customWidth="1"/>
    <col min="3062" max="3062" width="13.88671875" style="224" customWidth="1"/>
    <col min="3063" max="3063" width="22.44140625" style="224" customWidth="1"/>
    <col min="3064" max="3064" width="16" style="224" customWidth="1"/>
    <col min="3065" max="3065" width="13.33203125" style="224" customWidth="1"/>
    <col min="3066" max="3066" width="23.88671875" style="224" customWidth="1"/>
    <col min="3067" max="3067" width="17" style="224" customWidth="1"/>
    <col min="3068" max="3068" width="15.109375" style="224" customWidth="1"/>
    <col min="3069" max="3073" width="0" style="224" hidden="1" customWidth="1"/>
    <col min="3074" max="3076" width="32.6640625" style="224" customWidth="1"/>
    <col min="3077" max="3077" width="27.44140625" style="224" customWidth="1"/>
    <col min="3078" max="3078" width="23.88671875" style="224" customWidth="1"/>
    <col min="3079" max="3079" width="15.88671875" style="224" customWidth="1"/>
    <col min="3080" max="3080" width="10.88671875" style="224" customWidth="1"/>
    <col min="3081" max="3081" width="23.88671875" style="224" customWidth="1"/>
    <col min="3082" max="3313" width="8.88671875" style="224"/>
    <col min="3314" max="3314" width="12.109375" style="224" customWidth="1"/>
    <col min="3315" max="3315" width="79.5546875" style="224" customWidth="1"/>
    <col min="3316" max="3316" width="22.5546875" style="224" customWidth="1"/>
    <col min="3317" max="3317" width="16.6640625" style="224" customWidth="1"/>
    <col min="3318" max="3318" width="13.88671875" style="224" customWidth="1"/>
    <col min="3319" max="3319" width="22.44140625" style="224" customWidth="1"/>
    <col min="3320" max="3320" width="16" style="224" customWidth="1"/>
    <col min="3321" max="3321" width="13.33203125" style="224" customWidth="1"/>
    <col min="3322" max="3322" width="23.88671875" style="224" customWidth="1"/>
    <col min="3323" max="3323" width="17" style="224" customWidth="1"/>
    <col min="3324" max="3324" width="15.109375" style="224" customWidth="1"/>
    <col min="3325" max="3329" width="0" style="224" hidden="1" customWidth="1"/>
    <col min="3330" max="3332" width="32.6640625" style="224" customWidth="1"/>
    <col min="3333" max="3333" width="27.44140625" style="224" customWidth="1"/>
    <col min="3334" max="3334" width="23.88671875" style="224" customWidth="1"/>
    <col min="3335" max="3335" width="15.88671875" style="224" customWidth="1"/>
    <col min="3336" max="3336" width="10.88671875" style="224" customWidth="1"/>
    <col min="3337" max="3337" width="23.88671875" style="224" customWidth="1"/>
    <col min="3338" max="3569" width="8.88671875" style="224"/>
    <col min="3570" max="3570" width="12.109375" style="224" customWidth="1"/>
    <col min="3571" max="3571" width="79.5546875" style="224" customWidth="1"/>
    <col min="3572" max="3572" width="22.5546875" style="224" customWidth="1"/>
    <col min="3573" max="3573" width="16.6640625" style="224" customWidth="1"/>
    <col min="3574" max="3574" width="13.88671875" style="224" customWidth="1"/>
    <col min="3575" max="3575" width="22.44140625" style="224" customWidth="1"/>
    <col min="3576" max="3576" width="16" style="224" customWidth="1"/>
    <col min="3577" max="3577" width="13.33203125" style="224" customWidth="1"/>
    <col min="3578" max="3578" width="23.88671875" style="224" customWidth="1"/>
    <col min="3579" max="3579" width="17" style="224" customWidth="1"/>
    <col min="3580" max="3580" width="15.109375" style="224" customWidth="1"/>
    <col min="3581" max="3585" width="0" style="224" hidden="1" customWidth="1"/>
    <col min="3586" max="3588" width="32.6640625" style="224" customWidth="1"/>
    <col min="3589" max="3589" width="27.44140625" style="224" customWidth="1"/>
    <col min="3590" max="3590" width="23.88671875" style="224" customWidth="1"/>
    <col min="3591" max="3591" width="15.88671875" style="224" customWidth="1"/>
    <col min="3592" max="3592" width="10.88671875" style="224" customWidth="1"/>
    <col min="3593" max="3593" width="23.88671875" style="224" customWidth="1"/>
    <col min="3594" max="3825" width="8.88671875" style="224"/>
    <col min="3826" max="3826" width="12.109375" style="224" customWidth="1"/>
    <col min="3827" max="3827" width="79.5546875" style="224" customWidth="1"/>
    <col min="3828" max="3828" width="22.5546875" style="224" customWidth="1"/>
    <col min="3829" max="3829" width="16.6640625" style="224" customWidth="1"/>
    <col min="3830" max="3830" width="13.88671875" style="224" customWidth="1"/>
    <col min="3831" max="3831" width="22.44140625" style="224" customWidth="1"/>
    <col min="3832" max="3832" width="16" style="224" customWidth="1"/>
    <col min="3833" max="3833" width="13.33203125" style="224" customWidth="1"/>
    <col min="3834" max="3834" width="23.88671875" style="224" customWidth="1"/>
    <col min="3835" max="3835" width="17" style="224" customWidth="1"/>
    <col min="3836" max="3836" width="15.109375" style="224" customWidth="1"/>
    <col min="3837" max="3841" width="0" style="224" hidden="1" customWidth="1"/>
    <col min="3842" max="3844" width="32.6640625" style="224" customWidth="1"/>
    <col min="3845" max="3845" width="27.44140625" style="224" customWidth="1"/>
    <col min="3846" max="3846" width="23.88671875" style="224" customWidth="1"/>
    <col min="3847" max="3847" width="15.88671875" style="224" customWidth="1"/>
    <col min="3848" max="3848" width="10.88671875" style="224" customWidth="1"/>
    <col min="3849" max="3849" width="23.88671875" style="224" customWidth="1"/>
    <col min="3850" max="4081" width="8.88671875" style="224"/>
    <col min="4082" max="4082" width="12.109375" style="224" customWidth="1"/>
    <col min="4083" max="4083" width="79.5546875" style="224" customWidth="1"/>
    <col min="4084" max="4084" width="22.5546875" style="224" customWidth="1"/>
    <col min="4085" max="4085" width="16.6640625" style="224" customWidth="1"/>
    <col min="4086" max="4086" width="13.88671875" style="224" customWidth="1"/>
    <col min="4087" max="4087" width="22.44140625" style="224" customWidth="1"/>
    <col min="4088" max="4088" width="16" style="224" customWidth="1"/>
    <col min="4089" max="4089" width="13.33203125" style="224" customWidth="1"/>
    <col min="4090" max="4090" width="23.88671875" style="224" customWidth="1"/>
    <col min="4091" max="4091" width="17" style="224" customWidth="1"/>
    <col min="4092" max="4092" width="15.109375" style="224" customWidth="1"/>
    <col min="4093" max="4097" width="0" style="224" hidden="1" customWidth="1"/>
    <col min="4098" max="4100" width="32.6640625" style="224" customWidth="1"/>
    <col min="4101" max="4101" width="27.44140625" style="224" customWidth="1"/>
    <col min="4102" max="4102" width="23.88671875" style="224" customWidth="1"/>
    <col min="4103" max="4103" width="15.88671875" style="224" customWidth="1"/>
    <col min="4104" max="4104" width="10.88671875" style="224" customWidth="1"/>
    <col min="4105" max="4105" width="23.88671875" style="224" customWidth="1"/>
    <col min="4106" max="4337" width="8.88671875" style="224"/>
    <col min="4338" max="4338" width="12.109375" style="224" customWidth="1"/>
    <col min="4339" max="4339" width="79.5546875" style="224" customWidth="1"/>
    <col min="4340" max="4340" width="22.5546875" style="224" customWidth="1"/>
    <col min="4341" max="4341" width="16.6640625" style="224" customWidth="1"/>
    <col min="4342" max="4342" width="13.88671875" style="224" customWidth="1"/>
    <col min="4343" max="4343" width="22.44140625" style="224" customWidth="1"/>
    <col min="4344" max="4344" width="16" style="224" customWidth="1"/>
    <col min="4345" max="4345" width="13.33203125" style="224" customWidth="1"/>
    <col min="4346" max="4346" width="23.88671875" style="224" customWidth="1"/>
    <col min="4347" max="4347" width="17" style="224" customWidth="1"/>
    <col min="4348" max="4348" width="15.109375" style="224" customWidth="1"/>
    <col min="4349" max="4353" width="0" style="224" hidden="1" customWidth="1"/>
    <col min="4354" max="4356" width="32.6640625" style="224" customWidth="1"/>
    <col min="4357" max="4357" width="27.44140625" style="224" customWidth="1"/>
    <col min="4358" max="4358" width="23.88671875" style="224" customWidth="1"/>
    <col min="4359" max="4359" width="15.88671875" style="224" customWidth="1"/>
    <col min="4360" max="4360" width="10.88671875" style="224" customWidth="1"/>
    <col min="4361" max="4361" width="23.88671875" style="224" customWidth="1"/>
    <col min="4362" max="4593" width="8.88671875" style="224"/>
    <col min="4594" max="4594" width="12.109375" style="224" customWidth="1"/>
    <col min="4595" max="4595" width="79.5546875" style="224" customWidth="1"/>
    <col min="4596" max="4596" width="22.5546875" style="224" customWidth="1"/>
    <col min="4597" max="4597" width="16.6640625" style="224" customWidth="1"/>
    <col min="4598" max="4598" width="13.88671875" style="224" customWidth="1"/>
    <col min="4599" max="4599" width="22.44140625" style="224" customWidth="1"/>
    <col min="4600" max="4600" width="16" style="224" customWidth="1"/>
    <col min="4601" max="4601" width="13.33203125" style="224" customWidth="1"/>
    <col min="4602" max="4602" width="23.88671875" style="224" customWidth="1"/>
    <col min="4603" max="4603" width="17" style="224" customWidth="1"/>
    <col min="4604" max="4604" width="15.109375" style="224" customWidth="1"/>
    <col min="4605" max="4609" width="0" style="224" hidden="1" customWidth="1"/>
    <col min="4610" max="4612" width="32.6640625" style="224" customWidth="1"/>
    <col min="4613" max="4613" width="27.44140625" style="224" customWidth="1"/>
    <col min="4614" max="4614" width="23.88671875" style="224" customWidth="1"/>
    <col min="4615" max="4615" width="15.88671875" style="224" customWidth="1"/>
    <col min="4616" max="4616" width="10.88671875" style="224" customWidth="1"/>
    <col min="4617" max="4617" width="23.88671875" style="224" customWidth="1"/>
    <col min="4618" max="4849" width="8.88671875" style="224"/>
    <col min="4850" max="4850" width="12.109375" style="224" customWidth="1"/>
    <col min="4851" max="4851" width="79.5546875" style="224" customWidth="1"/>
    <col min="4852" max="4852" width="22.5546875" style="224" customWidth="1"/>
    <col min="4853" max="4853" width="16.6640625" style="224" customWidth="1"/>
    <col min="4854" max="4854" width="13.88671875" style="224" customWidth="1"/>
    <col min="4855" max="4855" width="22.44140625" style="224" customWidth="1"/>
    <col min="4856" max="4856" width="16" style="224" customWidth="1"/>
    <col min="4857" max="4857" width="13.33203125" style="224" customWidth="1"/>
    <col min="4858" max="4858" width="23.88671875" style="224" customWidth="1"/>
    <col min="4859" max="4859" width="17" style="224" customWidth="1"/>
    <col min="4860" max="4860" width="15.109375" style="224" customWidth="1"/>
    <col min="4861" max="4865" width="0" style="224" hidden="1" customWidth="1"/>
    <col min="4866" max="4868" width="32.6640625" style="224" customWidth="1"/>
    <col min="4869" max="4869" width="27.44140625" style="224" customWidth="1"/>
    <col min="4870" max="4870" width="23.88671875" style="224" customWidth="1"/>
    <col min="4871" max="4871" width="15.88671875" style="224" customWidth="1"/>
    <col min="4872" max="4872" width="10.88671875" style="224" customWidth="1"/>
    <col min="4873" max="4873" width="23.88671875" style="224" customWidth="1"/>
    <col min="4874" max="5105" width="8.88671875" style="224"/>
    <col min="5106" max="5106" width="12.109375" style="224" customWidth="1"/>
    <col min="5107" max="5107" width="79.5546875" style="224" customWidth="1"/>
    <col min="5108" max="5108" width="22.5546875" style="224" customWidth="1"/>
    <col min="5109" max="5109" width="16.6640625" style="224" customWidth="1"/>
    <col min="5110" max="5110" width="13.88671875" style="224" customWidth="1"/>
    <col min="5111" max="5111" width="22.44140625" style="224" customWidth="1"/>
    <col min="5112" max="5112" width="16" style="224" customWidth="1"/>
    <col min="5113" max="5113" width="13.33203125" style="224" customWidth="1"/>
    <col min="5114" max="5114" width="23.88671875" style="224" customWidth="1"/>
    <col min="5115" max="5115" width="17" style="224" customWidth="1"/>
    <col min="5116" max="5116" width="15.109375" style="224" customWidth="1"/>
    <col min="5117" max="5121" width="0" style="224" hidden="1" customWidth="1"/>
    <col min="5122" max="5124" width="32.6640625" style="224" customWidth="1"/>
    <col min="5125" max="5125" width="27.44140625" style="224" customWidth="1"/>
    <col min="5126" max="5126" width="23.88671875" style="224" customWidth="1"/>
    <col min="5127" max="5127" width="15.88671875" style="224" customWidth="1"/>
    <col min="5128" max="5128" width="10.88671875" style="224" customWidth="1"/>
    <col min="5129" max="5129" width="23.88671875" style="224" customWidth="1"/>
    <col min="5130" max="5361" width="8.88671875" style="224"/>
    <col min="5362" max="5362" width="12.109375" style="224" customWidth="1"/>
    <col min="5363" max="5363" width="79.5546875" style="224" customWidth="1"/>
    <col min="5364" max="5364" width="22.5546875" style="224" customWidth="1"/>
    <col min="5365" max="5365" width="16.6640625" style="224" customWidth="1"/>
    <col min="5366" max="5366" width="13.88671875" style="224" customWidth="1"/>
    <col min="5367" max="5367" width="22.44140625" style="224" customWidth="1"/>
    <col min="5368" max="5368" width="16" style="224" customWidth="1"/>
    <col min="5369" max="5369" width="13.33203125" style="224" customWidth="1"/>
    <col min="5370" max="5370" width="23.88671875" style="224" customWidth="1"/>
    <col min="5371" max="5371" width="17" style="224" customWidth="1"/>
    <col min="5372" max="5372" width="15.109375" style="224" customWidth="1"/>
    <col min="5373" max="5377" width="0" style="224" hidden="1" customWidth="1"/>
    <col min="5378" max="5380" width="32.6640625" style="224" customWidth="1"/>
    <col min="5381" max="5381" width="27.44140625" style="224" customWidth="1"/>
    <col min="5382" max="5382" width="23.88671875" style="224" customWidth="1"/>
    <col min="5383" max="5383" width="15.88671875" style="224" customWidth="1"/>
    <col min="5384" max="5384" width="10.88671875" style="224" customWidth="1"/>
    <col min="5385" max="5385" width="23.88671875" style="224" customWidth="1"/>
    <col min="5386" max="5617" width="8.88671875" style="224"/>
    <col min="5618" max="5618" width="12.109375" style="224" customWidth="1"/>
    <col min="5619" max="5619" width="79.5546875" style="224" customWidth="1"/>
    <col min="5620" max="5620" width="22.5546875" style="224" customWidth="1"/>
    <col min="5621" max="5621" width="16.6640625" style="224" customWidth="1"/>
    <col min="5622" max="5622" width="13.88671875" style="224" customWidth="1"/>
    <col min="5623" max="5623" width="22.44140625" style="224" customWidth="1"/>
    <col min="5624" max="5624" width="16" style="224" customWidth="1"/>
    <col min="5625" max="5625" width="13.33203125" style="224" customWidth="1"/>
    <col min="5626" max="5626" width="23.88671875" style="224" customWidth="1"/>
    <col min="5627" max="5627" width="17" style="224" customWidth="1"/>
    <col min="5628" max="5628" width="15.109375" style="224" customWidth="1"/>
    <col min="5629" max="5633" width="0" style="224" hidden="1" customWidth="1"/>
    <col min="5634" max="5636" width="32.6640625" style="224" customWidth="1"/>
    <col min="5637" max="5637" width="27.44140625" style="224" customWidth="1"/>
    <col min="5638" max="5638" width="23.88671875" style="224" customWidth="1"/>
    <col min="5639" max="5639" width="15.88671875" style="224" customWidth="1"/>
    <col min="5640" max="5640" width="10.88671875" style="224" customWidth="1"/>
    <col min="5641" max="5641" width="23.88671875" style="224" customWidth="1"/>
    <col min="5642" max="5873" width="8.88671875" style="224"/>
    <col min="5874" max="5874" width="12.109375" style="224" customWidth="1"/>
    <col min="5875" max="5875" width="79.5546875" style="224" customWidth="1"/>
    <col min="5876" max="5876" width="22.5546875" style="224" customWidth="1"/>
    <col min="5877" max="5877" width="16.6640625" style="224" customWidth="1"/>
    <col min="5878" max="5878" width="13.88671875" style="224" customWidth="1"/>
    <col min="5879" max="5879" width="22.44140625" style="224" customWidth="1"/>
    <col min="5880" max="5880" width="16" style="224" customWidth="1"/>
    <col min="5881" max="5881" width="13.33203125" style="224" customWidth="1"/>
    <col min="5882" max="5882" width="23.88671875" style="224" customWidth="1"/>
    <col min="5883" max="5883" width="17" style="224" customWidth="1"/>
    <col min="5884" max="5884" width="15.109375" style="224" customWidth="1"/>
    <col min="5885" max="5889" width="0" style="224" hidden="1" customWidth="1"/>
    <col min="5890" max="5892" width="32.6640625" style="224" customWidth="1"/>
    <col min="5893" max="5893" width="27.44140625" style="224" customWidth="1"/>
    <col min="5894" max="5894" width="23.88671875" style="224" customWidth="1"/>
    <col min="5895" max="5895" width="15.88671875" style="224" customWidth="1"/>
    <col min="5896" max="5896" width="10.88671875" style="224" customWidth="1"/>
    <col min="5897" max="5897" width="23.88671875" style="224" customWidth="1"/>
    <col min="5898" max="6129" width="8.88671875" style="224"/>
    <col min="6130" max="6130" width="12.109375" style="224" customWidth="1"/>
    <col min="6131" max="6131" width="79.5546875" style="224" customWidth="1"/>
    <col min="6132" max="6132" width="22.5546875" style="224" customWidth="1"/>
    <col min="6133" max="6133" width="16.6640625" style="224" customWidth="1"/>
    <col min="6134" max="6134" width="13.88671875" style="224" customWidth="1"/>
    <col min="6135" max="6135" width="22.44140625" style="224" customWidth="1"/>
    <col min="6136" max="6136" width="16" style="224" customWidth="1"/>
    <col min="6137" max="6137" width="13.33203125" style="224" customWidth="1"/>
    <col min="6138" max="6138" width="23.88671875" style="224" customWidth="1"/>
    <col min="6139" max="6139" width="17" style="224" customWidth="1"/>
    <col min="6140" max="6140" width="15.109375" style="224" customWidth="1"/>
    <col min="6141" max="6145" width="0" style="224" hidden="1" customWidth="1"/>
    <col min="6146" max="6148" width="32.6640625" style="224" customWidth="1"/>
    <col min="6149" max="6149" width="27.44140625" style="224" customWidth="1"/>
    <col min="6150" max="6150" width="23.88671875" style="224" customWidth="1"/>
    <col min="6151" max="6151" width="15.88671875" style="224" customWidth="1"/>
    <col min="6152" max="6152" width="10.88671875" style="224" customWidth="1"/>
    <col min="6153" max="6153" width="23.88671875" style="224" customWidth="1"/>
    <col min="6154" max="6385" width="8.88671875" style="224"/>
    <col min="6386" max="6386" width="12.109375" style="224" customWidth="1"/>
    <col min="6387" max="6387" width="79.5546875" style="224" customWidth="1"/>
    <col min="6388" max="6388" width="22.5546875" style="224" customWidth="1"/>
    <col min="6389" max="6389" width="16.6640625" style="224" customWidth="1"/>
    <col min="6390" max="6390" width="13.88671875" style="224" customWidth="1"/>
    <col min="6391" max="6391" width="22.44140625" style="224" customWidth="1"/>
    <col min="6392" max="6392" width="16" style="224" customWidth="1"/>
    <col min="6393" max="6393" width="13.33203125" style="224" customWidth="1"/>
    <col min="6394" max="6394" width="23.88671875" style="224" customWidth="1"/>
    <col min="6395" max="6395" width="17" style="224" customWidth="1"/>
    <col min="6396" max="6396" width="15.109375" style="224" customWidth="1"/>
    <col min="6397" max="6401" width="0" style="224" hidden="1" customWidth="1"/>
    <col min="6402" max="6404" width="32.6640625" style="224" customWidth="1"/>
    <col min="6405" max="6405" width="27.44140625" style="224" customWidth="1"/>
    <col min="6406" max="6406" width="23.88671875" style="224" customWidth="1"/>
    <col min="6407" max="6407" width="15.88671875" style="224" customWidth="1"/>
    <col min="6408" max="6408" width="10.88671875" style="224" customWidth="1"/>
    <col min="6409" max="6409" width="23.88671875" style="224" customWidth="1"/>
    <col min="6410" max="6641" width="8.88671875" style="224"/>
    <col min="6642" max="6642" width="12.109375" style="224" customWidth="1"/>
    <col min="6643" max="6643" width="79.5546875" style="224" customWidth="1"/>
    <col min="6644" max="6644" width="22.5546875" style="224" customWidth="1"/>
    <col min="6645" max="6645" width="16.6640625" style="224" customWidth="1"/>
    <col min="6646" max="6646" width="13.88671875" style="224" customWidth="1"/>
    <col min="6647" max="6647" width="22.44140625" style="224" customWidth="1"/>
    <col min="6648" max="6648" width="16" style="224" customWidth="1"/>
    <col min="6649" max="6649" width="13.33203125" style="224" customWidth="1"/>
    <col min="6650" max="6650" width="23.88671875" style="224" customWidth="1"/>
    <col min="6651" max="6651" width="17" style="224" customWidth="1"/>
    <col min="6652" max="6652" width="15.109375" style="224" customWidth="1"/>
    <col min="6653" max="6657" width="0" style="224" hidden="1" customWidth="1"/>
    <col min="6658" max="6660" width="32.6640625" style="224" customWidth="1"/>
    <col min="6661" max="6661" width="27.44140625" style="224" customWidth="1"/>
    <col min="6662" max="6662" width="23.88671875" style="224" customWidth="1"/>
    <col min="6663" max="6663" width="15.88671875" style="224" customWidth="1"/>
    <col min="6664" max="6664" width="10.88671875" style="224" customWidth="1"/>
    <col min="6665" max="6665" width="23.88671875" style="224" customWidth="1"/>
    <col min="6666" max="6897" width="8.88671875" style="224"/>
    <col min="6898" max="6898" width="12.109375" style="224" customWidth="1"/>
    <col min="6899" max="6899" width="79.5546875" style="224" customWidth="1"/>
    <col min="6900" max="6900" width="22.5546875" style="224" customWidth="1"/>
    <col min="6901" max="6901" width="16.6640625" style="224" customWidth="1"/>
    <col min="6902" max="6902" width="13.88671875" style="224" customWidth="1"/>
    <col min="6903" max="6903" width="22.44140625" style="224" customWidth="1"/>
    <col min="6904" max="6904" width="16" style="224" customWidth="1"/>
    <col min="6905" max="6905" width="13.33203125" style="224" customWidth="1"/>
    <col min="6906" max="6906" width="23.88671875" style="224" customWidth="1"/>
    <col min="6907" max="6907" width="17" style="224" customWidth="1"/>
    <col min="6908" max="6908" width="15.109375" style="224" customWidth="1"/>
    <col min="6909" max="6913" width="0" style="224" hidden="1" customWidth="1"/>
    <col min="6914" max="6916" width="32.6640625" style="224" customWidth="1"/>
    <col min="6917" max="6917" width="27.44140625" style="224" customWidth="1"/>
    <col min="6918" max="6918" width="23.88671875" style="224" customWidth="1"/>
    <col min="6919" max="6919" width="15.88671875" style="224" customWidth="1"/>
    <col min="6920" max="6920" width="10.88671875" style="224" customWidth="1"/>
    <col min="6921" max="6921" width="23.88671875" style="224" customWidth="1"/>
    <col min="6922" max="7153" width="8.88671875" style="224"/>
    <col min="7154" max="7154" width="12.109375" style="224" customWidth="1"/>
    <col min="7155" max="7155" width="79.5546875" style="224" customWidth="1"/>
    <col min="7156" max="7156" width="22.5546875" style="224" customWidth="1"/>
    <col min="7157" max="7157" width="16.6640625" style="224" customWidth="1"/>
    <col min="7158" max="7158" width="13.88671875" style="224" customWidth="1"/>
    <col min="7159" max="7159" width="22.44140625" style="224" customWidth="1"/>
    <col min="7160" max="7160" width="16" style="224" customWidth="1"/>
    <col min="7161" max="7161" width="13.33203125" style="224" customWidth="1"/>
    <col min="7162" max="7162" width="23.88671875" style="224" customWidth="1"/>
    <col min="7163" max="7163" width="17" style="224" customWidth="1"/>
    <col min="7164" max="7164" width="15.109375" style="224" customWidth="1"/>
    <col min="7165" max="7169" width="0" style="224" hidden="1" customWidth="1"/>
    <col min="7170" max="7172" width="32.6640625" style="224" customWidth="1"/>
    <col min="7173" max="7173" width="27.44140625" style="224" customWidth="1"/>
    <col min="7174" max="7174" width="23.88671875" style="224" customWidth="1"/>
    <col min="7175" max="7175" width="15.88671875" style="224" customWidth="1"/>
    <col min="7176" max="7176" width="10.88671875" style="224" customWidth="1"/>
    <col min="7177" max="7177" width="23.88671875" style="224" customWidth="1"/>
    <col min="7178" max="7409" width="8.88671875" style="224"/>
    <col min="7410" max="7410" width="12.109375" style="224" customWidth="1"/>
    <col min="7411" max="7411" width="79.5546875" style="224" customWidth="1"/>
    <col min="7412" max="7412" width="22.5546875" style="224" customWidth="1"/>
    <col min="7413" max="7413" width="16.6640625" style="224" customWidth="1"/>
    <col min="7414" max="7414" width="13.88671875" style="224" customWidth="1"/>
    <col min="7415" max="7415" width="22.44140625" style="224" customWidth="1"/>
    <col min="7416" max="7416" width="16" style="224" customWidth="1"/>
    <col min="7417" max="7417" width="13.33203125" style="224" customWidth="1"/>
    <col min="7418" max="7418" width="23.88671875" style="224" customWidth="1"/>
    <col min="7419" max="7419" width="17" style="224" customWidth="1"/>
    <col min="7420" max="7420" width="15.109375" style="224" customWidth="1"/>
    <col min="7421" max="7425" width="0" style="224" hidden="1" customWidth="1"/>
    <col min="7426" max="7428" width="32.6640625" style="224" customWidth="1"/>
    <col min="7429" max="7429" width="27.44140625" style="224" customWidth="1"/>
    <col min="7430" max="7430" width="23.88671875" style="224" customWidth="1"/>
    <col min="7431" max="7431" width="15.88671875" style="224" customWidth="1"/>
    <col min="7432" max="7432" width="10.88671875" style="224" customWidth="1"/>
    <col min="7433" max="7433" width="23.88671875" style="224" customWidth="1"/>
    <col min="7434" max="7665" width="8.88671875" style="224"/>
    <col min="7666" max="7666" width="12.109375" style="224" customWidth="1"/>
    <col min="7667" max="7667" width="79.5546875" style="224" customWidth="1"/>
    <col min="7668" max="7668" width="22.5546875" style="224" customWidth="1"/>
    <col min="7669" max="7669" width="16.6640625" style="224" customWidth="1"/>
    <col min="7670" max="7670" width="13.88671875" style="224" customWidth="1"/>
    <col min="7671" max="7671" width="22.44140625" style="224" customWidth="1"/>
    <col min="7672" max="7672" width="16" style="224" customWidth="1"/>
    <col min="7673" max="7673" width="13.33203125" style="224" customWidth="1"/>
    <col min="7674" max="7674" width="23.88671875" style="224" customWidth="1"/>
    <col min="7675" max="7675" width="17" style="224" customWidth="1"/>
    <col min="7676" max="7676" width="15.109375" style="224" customWidth="1"/>
    <col min="7677" max="7681" width="0" style="224" hidden="1" customWidth="1"/>
    <col min="7682" max="7684" width="32.6640625" style="224" customWidth="1"/>
    <col min="7685" max="7685" width="27.44140625" style="224" customWidth="1"/>
    <col min="7686" max="7686" width="23.88671875" style="224" customWidth="1"/>
    <col min="7687" max="7687" width="15.88671875" style="224" customWidth="1"/>
    <col min="7688" max="7688" width="10.88671875" style="224" customWidth="1"/>
    <col min="7689" max="7689" width="23.88671875" style="224" customWidth="1"/>
    <col min="7690" max="7921" width="8.88671875" style="224"/>
    <col min="7922" max="7922" width="12.109375" style="224" customWidth="1"/>
    <col min="7923" max="7923" width="79.5546875" style="224" customWidth="1"/>
    <col min="7924" max="7924" width="22.5546875" style="224" customWidth="1"/>
    <col min="7925" max="7925" width="16.6640625" style="224" customWidth="1"/>
    <col min="7926" max="7926" width="13.88671875" style="224" customWidth="1"/>
    <col min="7927" max="7927" width="22.44140625" style="224" customWidth="1"/>
    <col min="7928" max="7928" width="16" style="224" customWidth="1"/>
    <col min="7929" max="7929" width="13.33203125" style="224" customWidth="1"/>
    <col min="7930" max="7930" width="23.88671875" style="224" customWidth="1"/>
    <col min="7931" max="7931" width="17" style="224" customWidth="1"/>
    <col min="7932" max="7932" width="15.109375" style="224" customWidth="1"/>
    <col min="7933" max="7937" width="0" style="224" hidden="1" customWidth="1"/>
    <col min="7938" max="7940" width="32.6640625" style="224" customWidth="1"/>
    <col min="7941" max="7941" width="27.44140625" style="224" customWidth="1"/>
    <col min="7942" max="7942" width="23.88671875" style="224" customWidth="1"/>
    <col min="7943" max="7943" width="15.88671875" style="224" customWidth="1"/>
    <col min="7944" max="7944" width="10.88671875" style="224" customWidth="1"/>
    <col min="7945" max="7945" width="23.88671875" style="224" customWidth="1"/>
    <col min="7946" max="8177" width="8.88671875" style="224"/>
    <col min="8178" max="8178" width="12.109375" style="224" customWidth="1"/>
    <col min="8179" max="8179" width="79.5546875" style="224" customWidth="1"/>
    <col min="8180" max="8180" width="22.5546875" style="224" customWidth="1"/>
    <col min="8181" max="8181" width="16.6640625" style="224" customWidth="1"/>
    <col min="8182" max="8182" width="13.88671875" style="224" customWidth="1"/>
    <col min="8183" max="8183" width="22.44140625" style="224" customWidth="1"/>
    <col min="8184" max="8184" width="16" style="224" customWidth="1"/>
    <col min="8185" max="8185" width="13.33203125" style="224" customWidth="1"/>
    <col min="8186" max="8186" width="23.88671875" style="224" customWidth="1"/>
    <col min="8187" max="8187" width="17" style="224" customWidth="1"/>
    <col min="8188" max="8188" width="15.109375" style="224" customWidth="1"/>
    <col min="8189" max="8193" width="0" style="224" hidden="1" customWidth="1"/>
    <col min="8194" max="8196" width="32.6640625" style="224" customWidth="1"/>
    <col min="8197" max="8197" width="27.44140625" style="224" customWidth="1"/>
    <col min="8198" max="8198" width="23.88671875" style="224" customWidth="1"/>
    <col min="8199" max="8199" width="15.88671875" style="224" customWidth="1"/>
    <col min="8200" max="8200" width="10.88671875" style="224" customWidth="1"/>
    <col min="8201" max="8201" width="23.88671875" style="224" customWidth="1"/>
    <col min="8202" max="8433" width="8.88671875" style="224"/>
    <col min="8434" max="8434" width="12.109375" style="224" customWidth="1"/>
    <col min="8435" max="8435" width="79.5546875" style="224" customWidth="1"/>
    <col min="8436" max="8436" width="22.5546875" style="224" customWidth="1"/>
    <col min="8437" max="8437" width="16.6640625" style="224" customWidth="1"/>
    <col min="8438" max="8438" width="13.88671875" style="224" customWidth="1"/>
    <col min="8439" max="8439" width="22.44140625" style="224" customWidth="1"/>
    <col min="8440" max="8440" width="16" style="224" customWidth="1"/>
    <col min="8441" max="8441" width="13.33203125" style="224" customWidth="1"/>
    <col min="8442" max="8442" width="23.88671875" style="224" customWidth="1"/>
    <col min="8443" max="8443" width="17" style="224" customWidth="1"/>
    <col min="8444" max="8444" width="15.109375" style="224" customWidth="1"/>
    <col min="8445" max="8449" width="0" style="224" hidden="1" customWidth="1"/>
    <col min="8450" max="8452" width="32.6640625" style="224" customWidth="1"/>
    <col min="8453" max="8453" width="27.44140625" style="224" customWidth="1"/>
    <col min="8454" max="8454" width="23.88671875" style="224" customWidth="1"/>
    <col min="8455" max="8455" width="15.88671875" style="224" customWidth="1"/>
    <col min="8456" max="8456" width="10.88671875" style="224" customWidth="1"/>
    <col min="8457" max="8457" width="23.88671875" style="224" customWidth="1"/>
    <col min="8458" max="8689" width="8.88671875" style="224"/>
    <col min="8690" max="8690" width="12.109375" style="224" customWidth="1"/>
    <col min="8691" max="8691" width="79.5546875" style="224" customWidth="1"/>
    <col min="8692" max="8692" width="22.5546875" style="224" customWidth="1"/>
    <col min="8693" max="8693" width="16.6640625" style="224" customWidth="1"/>
    <col min="8694" max="8694" width="13.88671875" style="224" customWidth="1"/>
    <col min="8695" max="8695" width="22.44140625" style="224" customWidth="1"/>
    <col min="8696" max="8696" width="16" style="224" customWidth="1"/>
    <col min="8697" max="8697" width="13.33203125" style="224" customWidth="1"/>
    <col min="8698" max="8698" width="23.88671875" style="224" customWidth="1"/>
    <col min="8699" max="8699" width="17" style="224" customWidth="1"/>
    <col min="8700" max="8700" width="15.109375" style="224" customWidth="1"/>
    <col min="8701" max="8705" width="0" style="224" hidden="1" customWidth="1"/>
    <col min="8706" max="8708" width="32.6640625" style="224" customWidth="1"/>
    <col min="8709" max="8709" width="27.44140625" style="224" customWidth="1"/>
    <col min="8710" max="8710" width="23.88671875" style="224" customWidth="1"/>
    <col min="8711" max="8711" width="15.88671875" style="224" customWidth="1"/>
    <col min="8712" max="8712" width="10.88671875" style="224" customWidth="1"/>
    <col min="8713" max="8713" width="23.88671875" style="224" customWidth="1"/>
    <col min="8714" max="8945" width="8.88671875" style="224"/>
    <col min="8946" max="8946" width="12.109375" style="224" customWidth="1"/>
    <col min="8947" max="8947" width="79.5546875" style="224" customWidth="1"/>
    <col min="8948" max="8948" width="22.5546875" style="224" customWidth="1"/>
    <col min="8949" max="8949" width="16.6640625" style="224" customWidth="1"/>
    <col min="8950" max="8950" width="13.88671875" style="224" customWidth="1"/>
    <col min="8951" max="8951" width="22.44140625" style="224" customWidth="1"/>
    <col min="8952" max="8952" width="16" style="224" customWidth="1"/>
    <col min="8953" max="8953" width="13.33203125" style="224" customWidth="1"/>
    <col min="8954" max="8954" width="23.88671875" style="224" customWidth="1"/>
    <col min="8955" max="8955" width="17" style="224" customWidth="1"/>
    <col min="8956" max="8956" width="15.109375" style="224" customWidth="1"/>
    <col min="8957" max="8961" width="0" style="224" hidden="1" customWidth="1"/>
    <col min="8962" max="8964" width="32.6640625" style="224" customWidth="1"/>
    <col min="8965" max="8965" width="27.44140625" style="224" customWidth="1"/>
    <col min="8966" max="8966" width="23.88671875" style="224" customWidth="1"/>
    <col min="8967" max="8967" width="15.88671875" style="224" customWidth="1"/>
    <col min="8968" max="8968" width="10.88671875" style="224" customWidth="1"/>
    <col min="8969" max="8969" width="23.88671875" style="224" customWidth="1"/>
    <col min="8970" max="9201" width="8.88671875" style="224"/>
    <col min="9202" max="9202" width="12.109375" style="224" customWidth="1"/>
    <col min="9203" max="9203" width="79.5546875" style="224" customWidth="1"/>
    <col min="9204" max="9204" width="22.5546875" style="224" customWidth="1"/>
    <col min="9205" max="9205" width="16.6640625" style="224" customWidth="1"/>
    <col min="9206" max="9206" width="13.88671875" style="224" customWidth="1"/>
    <col min="9207" max="9207" width="22.44140625" style="224" customWidth="1"/>
    <col min="9208" max="9208" width="16" style="224" customWidth="1"/>
    <col min="9209" max="9209" width="13.33203125" style="224" customWidth="1"/>
    <col min="9210" max="9210" width="23.88671875" style="224" customWidth="1"/>
    <col min="9211" max="9211" width="17" style="224" customWidth="1"/>
    <col min="9212" max="9212" width="15.109375" style="224" customWidth="1"/>
    <col min="9213" max="9217" width="0" style="224" hidden="1" customWidth="1"/>
    <col min="9218" max="9220" width="32.6640625" style="224" customWidth="1"/>
    <col min="9221" max="9221" width="27.44140625" style="224" customWidth="1"/>
    <col min="9222" max="9222" width="23.88671875" style="224" customWidth="1"/>
    <col min="9223" max="9223" width="15.88671875" style="224" customWidth="1"/>
    <col min="9224" max="9224" width="10.88671875" style="224" customWidth="1"/>
    <col min="9225" max="9225" width="23.88671875" style="224" customWidth="1"/>
    <col min="9226" max="9457" width="8.88671875" style="224"/>
    <col min="9458" max="9458" width="12.109375" style="224" customWidth="1"/>
    <col min="9459" max="9459" width="79.5546875" style="224" customWidth="1"/>
    <col min="9460" max="9460" width="22.5546875" style="224" customWidth="1"/>
    <col min="9461" max="9461" width="16.6640625" style="224" customWidth="1"/>
    <col min="9462" max="9462" width="13.88671875" style="224" customWidth="1"/>
    <col min="9463" max="9463" width="22.44140625" style="224" customWidth="1"/>
    <col min="9464" max="9464" width="16" style="224" customWidth="1"/>
    <col min="9465" max="9465" width="13.33203125" style="224" customWidth="1"/>
    <col min="9466" max="9466" width="23.88671875" style="224" customWidth="1"/>
    <col min="9467" max="9467" width="17" style="224" customWidth="1"/>
    <col min="9468" max="9468" width="15.109375" style="224" customWidth="1"/>
    <col min="9469" max="9473" width="0" style="224" hidden="1" customWidth="1"/>
    <col min="9474" max="9476" width="32.6640625" style="224" customWidth="1"/>
    <col min="9477" max="9477" width="27.44140625" style="224" customWidth="1"/>
    <col min="9478" max="9478" width="23.88671875" style="224" customWidth="1"/>
    <col min="9479" max="9479" width="15.88671875" style="224" customWidth="1"/>
    <col min="9480" max="9480" width="10.88671875" style="224" customWidth="1"/>
    <col min="9481" max="9481" width="23.88671875" style="224" customWidth="1"/>
    <col min="9482" max="9713" width="8.88671875" style="224"/>
    <col min="9714" max="9714" width="12.109375" style="224" customWidth="1"/>
    <col min="9715" max="9715" width="79.5546875" style="224" customWidth="1"/>
    <col min="9716" max="9716" width="22.5546875" style="224" customWidth="1"/>
    <col min="9717" max="9717" width="16.6640625" style="224" customWidth="1"/>
    <col min="9718" max="9718" width="13.88671875" style="224" customWidth="1"/>
    <col min="9719" max="9719" width="22.44140625" style="224" customWidth="1"/>
    <col min="9720" max="9720" width="16" style="224" customWidth="1"/>
    <col min="9721" max="9721" width="13.33203125" style="224" customWidth="1"/>
    <col min="9722" max="9722" width="23.88671875" style="224" customWidth="1"/>
    <col min="9723" max="9723" width="17" style="224" customWidth="1"/>
    <col min="9724" max="9724" width="15.109375" style="224" customWidth="1"/>
    <col min="9725" max="9729" width="0" style="224" hidden="1" customWidth="1"/>
    <col min="9730" max="9732" width="32.6640625" style="224" customWidth="1"/>
    <col min="9733" max="9733" width="27.44140625" style="224" customWidth="1"/>
    <col min="9734" max="9734" width="23.88671875" style="224" customWidth="1"/>
    <col min="9735" max="9735" width="15.88671875" style="224" customWidth="1"/>
    <col min="9736" max="9736" width="10.88671875" style="224" customWidth="1"/>
    <col min="9737" max="9737" width="23.88671875" style="224" customWidth="1"/>
    <col min="9738" max="9969" width="8.88671875" style="224"/>
    <col min="9970" max="9970" width="12.109375" style="224" customWidth="1"/>
    <col min="9971" max="9971" width="79.5546875" style="224" customWidth="1"/>
    <col min="9972" max="9972" width="22.5546875" style="224" customWidth="1"/>
    <col min="9973" max="9973" width="16.6640625" style="224" customWidth="1"/>
    <col min="9974" max="9974" width="13.88671875" style="224" customWidth="1"/>
    <col min="9975" max="9975" width="22.44140625" style="224" customWidth="1"/>
    <col min="9976" max="9976" width="16" style="224" customWidth="1"/>
    <col min="9977" max="9977" width="13.33203125" style="224" customWidth="1"/>
    <col min="9978" max="9978" width="23.88671875" style="224" customWidth="1"/>
    <col min="9979" max="9979" width="17" style="224" customWidth="1"/>
    <col min="9980" max="9980" width="15.109375" style="224" customWidth="1"/>
    <col min="9981" max="9985" width="0" style="224" hidden="1" customWidth="1"/>
    <col min="9986" max="9988" width="32.6640625" style="224" customWidth="1"/>
    <col min="9989" max="9989" width="27.44140625" style="224" customWidth="1"/>
    <col min="9990" max="9990" width="23.88671875" style="224" customWidth="1"/>
    <col min="9991" max="9991" width="15.88671875" style="224" customWidth="1"/>
    <col min="9992" max="9992" width="10.88671875" style="224" customWidth="1"/>
    <col min="9993" max="9993" width="23.88671875" style="224" customWidth="1"/>
    <col min="9994" max="10225" width="8.88671875" style="224"/>
    <col min="10226" max="10226" width="12.109375" style="224" customWidth="1"/>
    <col min="10227" max="10227" width="79.5546875" style="224" customWidth="1"/>
    <col min="10228" max="10228" width="22.5546875" style="224" customWidth="1"/>
    <col min="10229" max="10229" width="16.6640625" style="224" customWidth="1"/>
    <col min="10230" max="10230" width="13.88671875" style="224" customWidth="1"/>
    <col min="10231" max="10231" width="22.44140625" style="224" customWidth="1"/>
    <col min="10232" max="10232" width="16" style="224" customWidth="1"/>
    <col min="10233" max="10233" width="13.33203125" style="224" customWidth="1"/>
    <col min="10234" max="10234" width="23.88671875" style="224" customWidth="1"/>
    <col min="10235" max="10235" width="17" style="224" customWidth="1"/>
    <col min="10236" max="10236" width="15.109375" style="224" customWidth="1"/>
    <col min="10237" max="10241" width="0" style="224" hidden="1" customWidth="1"/>
    <col min="10242" max="10244" width="32.6640625" style="224" customWidth="1"/>
    <col min="10245" max="10245" width="27.44140625" style="224" customWidth="1"/>
    <col min="10246" max="10246" width="23.88671875" style="224" customWidth="1"/>
    <col min="10247" max="10247" width="15.88671875" style="224" customWidth="1"/>
    <col min="10248" max="10248" width="10.88671875" style="224" customWidth="1"/>
    <col min="10249" max="10249" width="23.88671875" style="224" customWidth="1"/>
    <col min="10250" max="10481" width="8.88671875" style="224"/>
    <col min="10482" max="10482" width="12.109375" style="224" customWidth="1"/>
    <col min="10483" max="10483" width="79.5546875" style="224" customWidth="1"/>
    <col min="10484" max="10484" width="22.5546875" style="224" customWidth="1"/>
    <col min="10485" max="10485" width="16.6640625" style="224" customWidth="1"/>
    <col min="10486" max="10486" width="13.88671875" style="224" customWidth="1"/>
    <col min="10487" max="10487" width="22.44140625" style="224" customWidth="1"/>
    <col min="10488" max="10488" width="16" style="224" customWidth="1"/>
    <col min="10489" max="10489" width="13.33203125" style="224" customWidth="1"/>
    <col min="10490" max="10490" width="23.88671875" style="224" customWidth="1"/>
    <col min="10491" max="10491" width="17" style="224" customWidth="1"/>
    <col min="10492" max="10492" width="15.109375" style="224" customWidth="1"/>
    <col min="10493" max="10497" width="0" style="224" hidden="1" customWidth="1"/>
    <col min="10498" max="10500" width="32.6640625" style="224" customWidth="1"/>
    <col min="10501" max="10501" width="27.44140625" style="224" customWidth="1"/>
    <col min="10502" max="10502" width="23.88671875" style="224" customWidth="1"/>
    <col min="10503" max="10503" width="15.88671875" style="224" customWidth="1"/>
    <col min="10504" max="10504" width="10.88671875" style="224" customWidth="1"/>
    <col min="10505" max="10505" width="23.88671875" style="224" customWidth="1"/>
    <col min="10506" max="10737" width="8.88671875" style="224"/>
    <col min="10738" max="10738" width="12.109375" style="224" customWidth="1"/>
    <col min="10739" max="10739" width="79.5546875" style="224" customWidth="1"/>
    <col min="10740" max="10740" width="22.5546875" style="224" customWidth="1"/>
    <col min="10741" max="10741" width="16.6640625" style="224" customWidth="1"/>
    <col min="10742" max="10742" width="13.88671875" style="224" customWidth="1"/>
    <col min="10743" max="10743" width="22.44140625" style="224" customWidth="1"/>
    <col min="10744" max="10744" width="16" style="224" customWidth="1"/>
    <col min="10745" max="10745" width="13.33203125" style="224" customWidth="1"/>
    <col min="10746" max="10746" width="23.88671875" style="224" customWidth="1"/>
    <col min="10747" max="10747" width="17" style="224" customWidth="1"/>
    <col min="10748" max="10748" width="15.109375" style="224" customWidth="1"/>
    <col min="10749" max="10753" width="0" style="224" hidden="1" customWidth="1"/>
    <col min="10754" max="10756" width="32.6640625" style="224" customWidth="1"/>
    <col min="10757" max="10757" width="27.44140625" style="224" customWidth="1"/>
    <col min="10758" max="10758" width="23.88671875" style="224" customWidth="1"/>
    <col min="10759" max="10759" width="15.88671875" style="224" customWidth="1"/>
    <col min="10760" max="10760" width="10.88671875" style="224" customWidth="1"/>
    <col min="10761" max="10761" width="23.88671875" style="224" customWidth="1"/>
    <col min="10762" max="10993" width="8.88671875" style="224"/>
    <col min="10994" max="10994" width="12.109375" style="224" customWidth="1"/>
    <col min="10995" max="10995" width="79.5546875" style="224" customWidth="1"/>
    <col min="10996" max="10996" width="22.5546875" style="224" customWidth="1"/>
    <col min="10997" max="10997" width="16.6640625" style="224" customWidth="1"/>
    <col min="10998" max="10998" width="13.88671875" style="224" customWidth="1"/>
    <col min="10999" max="10999" width="22.44140625" style="224" customWidth="1"/>
    <col min="11000" max="11000" width="16" style="224" customWidth="1"/>
    <col min="11001" max="11001" width="13.33203125" style="224" customWidth="1"/>
    <col min="11002" max="11002" width="23.88671875" style="224" customWidth="1"/>
    <col min="11003" max="11003" width="17" style="224" customWidth="1"/>
    <col min="11004" max="11004" width="15.109375" style="224" customWidth="1"/>
    <col min="11005" max="11009" width="0" style="224" hidden="1" customWidth="1"/>
    <col min="11010" max="11012" width="32.6640625" style="224" customWidth="1"/>
    <col min="11013" max="11013" width="27.44140625" style="224" customWidth="1"/>
    <col min="11014" max="11014" width="23.88671875" style="224" customWidth="1"/>
    <col min="11015" max="11015" width="15.88671875" style="224" customWidth="1"/>
    <col min="11016" max="11016" width="10.88671875" style="224" customWidth="1"/>
    <col min="11017" max="11017" width="23.88671875" style="224" customWidth="1"/>
    <col min="11018" max="11249" width="8.88671875" style="224"/>
    <col min="11250" max="11250" width="12.109375" style="224" customWidth="1"/>
    <col min="11251" max="11251" width="79.5546875" style="224" customWidth="1"/>
    <col min="11252" max="11252" width="22.5546875" style="224" customWidth="1"/>
    <col min="11253" max="11253" width="16.6640625" style="224" customWidth="1"/>
    <col min="11254" max="11254" width="13.88671875" style="224" customWidth="1"/>
    <col min="11255" max="11255" width="22.44140625" style="224" customWidth="1"/>
    <col min="11256" max="11256" width="16" style="224" customWidth="1"/>
    <col min="11257" max="11257" width="13.33203125" style="224" customWidth="1"/>
    <col min="11258" max="11258" width="23.88671875" style="224" customWidth="1"/>
    <col min="11259" max="11259" width="17" style="224" customWidth="1"/>
    <col min="11260" max="11260" width="15.109375" style="224" customWidth="1"/>
    <col min="11261" max="11265" width="0" style="224" hidden="1" customWidth="1"/>
    <col min="11266" max="11268" width="32.6640625" style="224" customWidth="1"/>
    <col min="11269" max="11269" width="27.44140625" style="224" customWidth="1"/>
    <col min="11270" max="11270" width="23.88671875" style="224" customWidth="1"/>
    <col min="11271" max="11271" width="15.88671875" style="224" customWidth="1"/>
    <col min="11272" max="11272" width="10.88671875" style="224" customWidth="1"/>
    <col min="11273" max="11273" width="23.88671875" style="224" customWidth="1"/>
    <col min="11274" max="11505" width="8.88671875" style="224"/>
    <col min="11506" max="11506" width="12.109375" style="224" customWidth="1"/>
    <col min="11507" max="11507" width="79.5546875" style="224" customWidth="1"/>
    <col min="11508" max="11508" width="22.5546875" style="224" customWidth="1"/>
    <col min="11509" max="11509" width="16.6640625" style="224" customWidth="1"/>
    <col min="11510" max="11510" width="13.88671875" style="224" customWidth="1"/>
    <col min="11511" max="11511" width="22.44140625" style="224" customWidth="1"/>
    <col min="11512" max="11512" width="16" style="224" customWidth="1"/>
    <col min="11513" max="11513" width="13.33203125" style="224" customWidth="1"/>
    <col min="11514" max="11514" width="23.88671875" style="224" customWidth="1"/>
    <col min="11515" max="11515" width="17" style="224" customWidth="1"/>
    <col min="11516" max="11516" width="15.109375" style="224" customWidth="1"/>
    <col min="11517" max="11521" width="0" style="224" hidden="1" customWidth="1"/>
    <col min="11522" max="11524" width="32.6640625" style="224" customWidth="1"/>
    <col min="11525" max="11525" width="27.44140625" style="224" customWidth="1"/>
    <col min="11526" max="11526" width="23.88671875" style="224" customWidth="1"/>
    <col min="11527" max="11527" width="15.88671875" style="224" customWidth="1"/>
    <col min="11528" max="11528" width="10.88671875" style="224" customWidth="1"/>
    <col min="11529" max="11529" width="23.88671875" style="224" customWidth="1"/>
    <col min="11530" max="11761" width="8.88671875" style="224"/>
    <col min="11762" max="11762" width="12.109375" style="224" customWidth="1"/>
    <col min="11763" max="11763" width="79.5546875" style="224" customWidth="1"/>
    <col min="11764" max="11764" width="22.5546875" style="224" customWidth="1"/>
    <col min="11765" max="11765" width="16.6640625" style="224" customWidth="1"/>
    <col min="11766" max="11766" width="13.88671875" style="224" customWidth="1"/>
    <col min="11767" max="11767" width="22.44140625" style="224" customWidth="1"/>
    <col min="11768" max="11768" width="16" style="224" customWidth="1"/>
    <col min="11769" max="11769" width="13.33203125" style="224" customWidth="1"/>
    <col min="11770" max="11770" width="23.88671875" style="224" customWidth="1"/>
    <col min="11771" max="11771" width="17" style="224" customWidth="1"/>
    <col min="11772" max="11772" width="15.109375" style="224" customWidth="1"/>
    <col min="11773" max="11777" width="0" style="224" hidden="1" customWidth="1"/>
    <col min="11778" max="11780" width="32.6640625" style="224" customWidth="1"/>
    <col min="11781" max="11781" width="27.44140625" style="224" customWidth="1"/>
    <col min="11782" max="11782" width="23.88671875" style="224" customWidth="1"/>
    <col min="11783" max="11783" width="15.88671875" style="224" customWidth="1"/>
    <col min="11784" max="11784" width="10.88671875" style="224" customWidth="1"/>
    <col min="11785" max="11785" width="23.88671875" style="224" customWidth="1"/>
    <col min="11786" max="12017" width="8.88671875" style="224"/>
    <col min="12018" max="12018" width="12.109375" style="224" customWidth="1"/>
    <col min="12019" max="12019" width="79.5546875" style="224" customWidth="1"/>
    <col min="12020" max="12020" width="22.5546875" style="224" customWidth="1"/>
    <col min="12021" max="12021" width="16.6640625" style="224" customWidth="1"/>
    <col min="12022" max="12022" width="13.88671875" style="224" customWidth="1"/>
    <col min="12023" max="12023" width="22.44140625" style="224" customWidth="1"/>
    <col min="12024" max="12024" width="16" style="224" customWidth="1"/>
    <col min="12025" max="12025" width="13.33203125" style="224" customWidth="1"/>
    <col min="12026" max="12026" width="23.88671875" style="224" customWidth="1"/>
    <col min="12027" max="12027" width="17" style="224" customWidth="1"/>
    <col min="12028" max="12028" width="15.109375" style="224" customWidth="1"/>
    <col min="12029" max="12033" width="0" style="224" hidden="1" customWidth="1"/>
    <col min="12034" max="12036" width="32.6640625" style="224" customWidth="1"/>
    <col min="12037" max="12037" width="27.44140625" style="224" customWidth="1"/>
    <col min="12038" max="12038" width="23.88671875" style="224" customWidth="1"/>
    <col min="12039" max="12039" width="15.88671875" style="224" customWidth="1"/>
    <col min="12040" max="12040" width="10.88671875" style="224" customWidth="1"/>
    <col min="12041" max="12041" width="23.88671875" style="224" customWidth="1"/>
    <col min="12042" max="12273" width="8.88671875" style="224"/>
    <col min="12274" max="12274" width="12.109375" style="224" customWidth="1"/>
    <col min="12275" max="12275" width="79.5546875" style="224" customWidth="1"/>
    <col min="12276" max="12276" width="22.5546875" style="224" customWidth="1"/>
    <col min="12277" max="12277" width="16.6640625" style="224" customWidth="1"/>
    <col min="12278" max="12278" width="13.88671875" style="224" customWidth="1"/>
    <col min="12279" max="12279" width="22.44140625" style="224" customWidth="1"/>
    <col min="12280" max="12280" width="16" style="224" customWidth="1"/>
    <col min="12281" max="12281" width="13.33203125" style="224" customWidth="1"/>
    <col min="12282" max="12282" width="23.88671875" style="224" customWidth="1"/>
    <col min="12283" max="12283" width="17" style="224" customWidth="1"/>
    <col min="12284" max="12284" width="15.109375" style="224" customWidth="1"/>
    <col min="12285" max="12289" width="0" style="224" hidden="1" customWidth="1"/>
    <col min="12290" max="12292" width="32.6640625" style="224" customWidth="1"/>
    <col min="12293" max="12293" width="27.44140625" style="224" customWidth="1"/>
    <col min="12294" max="12294" width="23.88671875" style="224" customWidth="1"/>
    <col min="12295" max="12295" width="15.88671875" style="224" customWidth="1"/>
    <col min="12296" max="12296" width="10.88671875" style="224" customWidth="1"/>
    <col min="12297" max="12297" width="23.88671875" style="224" customWidth="1"/>
    <col min="12298" max="12529" width="8.88671875" style="224"/>
    <col min="12530" max="12530" width="12.109375" style="224" customWidth="1"/>
    <col min="12531" max="12531" width="79.5546875" style="224" customWidth="1"/>
    <col min="12532" max="12532" width="22.5546875" style="224" customWidth="1"/>
    <col min="12533" max="12533" width="16.6640625" style="224" customWidth="1"/>
    <col min="12534" max="12534" width="13.88671875" style="224" customWidth="1"/>
    <col min="12535" max="12535" width="22.44140625" style="224" customWidth="1"/>
    <col min="12536" max="12536" width="16" style="224" customWidth="1"/>
    <col min="12537" max="12537" width="13.33203125" style="224" customWidth="1"/>
    <col min="12538" max="12538" width="23.88671875" style="224" customWidth="1"/>
    <col min="12539" max="12539" width="17" style="224" customWidth="1"/>
    <col min="12540" max="12540" width="15.109375" style="224" customWidth="1"/>
    <col min="12541" max="12545" width="0" style="224" hidden="1" customWidth="1"/>
    <col min="12546" max="12548" width="32.6640625" style="224" customWidth="1"/>
    <col min="12549" max="12549" width="27.44140625" style="224" customWidth="1"/>
    <col min="12550" max="12550" width="23.88671875" style="224" customWidth="1"/>
    <col min="12551" max="12551" width="15.88671875" style="224" customWidth="1"/>
    <col min="12552" max="12552" width="10.88671875" style="224" customWidth="1"/>
    <col min="12553" max="12553" width="23.88671875" style="224" customWidth="1"/>
    <col min="12554" max="12785" width="8.88671875" style="224"/>
    <col min="12786" max="12786" width="12.109375" style="224" customWidth="1"/>
    <col min="12787" max="12787" width="79.5546875" style="224" customWidth="1"/>
    <col min="12788" max="12788" width="22.5546875" style="224" customWidth="1"/>
    <col min="12789" max="12789" width="16.6640625" style="224" customWidth="1"/>
    <col min="12790" max="12790" width="13.88671875" style="224" customWidth="1"/>
    <col min="12791" max="12791" width="22.44140625" style="224" customWidth="1"/>
    <col min="12792" max="12792" width="16" style="224" customWidth="1"/>
    <col min="12793" max="12793" width="13.33203125" style="224" customWidth="1"/>
    <col min="12794" max="12794" width="23.88671875" style="224" customWidth="1"/>
    <col min="12795" max="12795" width="17" style="224" customWidth="1"/>
    <col min="12796" max="12796" width="15.109375" style="224" customWidth="1"/>
    <col min="12797" max="12801" width="0" style="224" hidden="1" customWidth="1"/>
    <col min="12802" max="12804" width="32.6640625" style="224" customWidth="1"/>
    <col min="12805" max="12805" width="27.44140625" style="224" customWidth="1"/>
    <col min="12806" max="12806" width="23.88671875" style="224" customWidth="1"/>
    <col min="12807" max="12807" width="15.88671875" style="224" customWidth="1"/>
    <col min="12808" max="12808" width="10.88671875" style="224" customWidth="1"/>
    <col min="12809" max="12809" width="23.88671875" style="224" customWidth="1"/>
    <col min="12810" max="13041" width="8.88671875" style="224"/>
    <col min="13042" max="13042" width="12.109375" style="224" customWidth="1"/>
    <col min="13043" max="13043" width="79.5546875" style="224" customWidth="1"/>
    <col min="13044" max="13044" width="22.5546875" style="224" customWidth="1"/>
    <col min="13045" max="13045" width="16.6640625" style="224" customWidth="1"/>
    <col min="13046" max="13046" width="13.88671875" style="224" customWidth="1"/>
    <col min="13047" max="13047" width="22.44140625" style="224" customWidth="1"/>
    <col min="13048" max="13048" width="16" style="224" customWidth="1"/>
    <col min="13049" max="13049" width="13.33203125" style="224" customWidth="1"/>
    <col min="13050" max="13050" width="23.88671875" style="224" customWidth="1"/>
    <col min="13051" max="13051" width="17" style="224" customWidth="1"/>
    <col min="13052" max="13052" width="15.109375" style="224" customWidth="1"/>
    <col min="13053" max="13057" width="0" style="224" hidden="1" customWidth="1"/>
    <col min="13058" max="13060" width="32.6640625" style="224" customWidth="1"/>
    <col min="13061" max="13061" width="27.44140625" style="224" customWidth="1"/>
    <col min="13062" max="13062" width="23.88671875" style="224" customWidth="1"/>
    <col min="13063" max="13063" width="15.88671875" style="224" customWidth="1"/>
    <col min="13064" max="13064" width="10.88671875" style="224" customWidth="1"/>
    <col min="13065" max="13065" width="23.88671875" style="224" customWidth="1"/>
    <col min="13066" max="13297" width="8.88671875" style="224"/>
    <col min="13298" max="13298" width="12.109375" style="224" customWidth="1"/>
    <col min="13299" max="13299" width="79.5546875" style="224" customWidth="1"/>
    <col min="13300" max="13300" width="22.5546875" style="224" customWidth="1"/>
    <col min="13301" max="13301" width="16.6640625" style="224" customWidth="1"/>
    <col min="13302" max="13302" width="13.88671875" style="224" customWidth="1"/>
    <col min="13303" max="13303" width="22.44140625" style="224" customWidth="1"/>
    <col min="13304" max="13304" width="16" style="224" customWidth="1"/>
    <col min="13305" max="13305" width="13.33203125" style="224" customWidth="1"/>
    <col min="13306" max="13306" width="23.88671875" style="224" customWidth="1"/>
    <col min="13307" max="13307" width="17" style="224" customWidth="1"/>
    <col min="13308" max="13308" width="15.109375" style="224" customWidth="1"/>
    <col min="13309" max="13313" width="0" style="224" hidden="1" customWidth="1"/>
    <col min="13314" max="13316" width="32.6640625" style="224" customWidth="1"/>
    <col min="13317" max="13317" width="27.44140625" style="224" customWidth="1"/>
    <col min="13318" max="13318" width="23.88671875" style="224" customWidth="1"/>
    <col min="13319" max="13319" width="15.88671875" style="224" customWidth="1"/>
    <col min="13320" max="13320" width="10.88671875" style="224" customWidth="1"/>
    <col min="13321" max="13321" width="23.88671875" style="224" customWidth="1"/>
    <col min="13322" max="13553" width="8.88671875" style="224"/>
    <col min="13554" max="13554" width="12.109375" style="224" customWidth="1"/>
    <col min="13555" max="13555" width="79.5546875" style="224" customWidth="1"/>
    <col min="13556" max="13556" width="22.5546875" style="224" customWidth="1"/>
    <col min="13557" max="13557" width="16.6640625" style="224" customWidth="1"/>
    <col min="13558" max="13558" width="13.88671875" style="224" customWidth="1"/>
    <col min="13559" max="13559" width="22.44140625" style="224" customWidth="1"/>
    <col min="13560" max="13560" width="16" style="224" customWidth="1"/>
    <col min="13561" max="13561" width="13.33203125" style="224" customWidth="1"/>
    <col min="13562" max="13562" width="23.88671875" style="224" customWidth="1"/>
    <col min="13563" max="13563" width="17" style="224" customWidth="1"/>
    <col min="13564" max="13564" width="15.109375" style="224" customWidth="1"/>
    <col min="13565" max="13569" width="0" style="224" hidden="1" customWidth="1"/>
    <col min="13570" max="13572" width="32.6640625" style="224" customWidth="1"/>
    <col min="13573" max="13573" width="27.44140625" style="224" customWidth="1"/>
    <col min="13574" max="13574" width="23.88671875" style="224" customWidth="1"/>
    <col min="13575" max="13575" width="15.88671875" style="224" customWidth="1"/>
    <col min="13576" max="13576" width="10.88671875" style="224" customWidth="1"/>
    <col min="13577" max="13577" width="23.88671875" style="224" customWidth="1"/>
    <col min="13578" max="13809" width="8.88671875" style="224"/>
    <col min="13810" max="13810" width="12.109375" style="224" customWidth="1"/>
    <col min="13811" max="13811" width="79.5546875" style="224" customWidth="1"/>
    <col min="13812" max="13812" width="22.5546875" style="224" customWidth="1"/>
    <col min="13813" max="13813" width="16.6640625" style="224" customWidth="1"/>
    <col min="13814" max="13814" width="13.88671875" style="224" customWidth="1"/>
    <col min="13815" max="13815" width="22.44140625" style="224" customWidth="1"/>
    <col min="13816" max="13816" width="16" style="224" customWidth="1"/>
    <col min="13817" max="13817" width="13.33203125" style="224" customWidth="1"/>
    <col min="13818" max="13818" width="23.88671875" style="224" customWidth="1"/>
    <col min="13819" max="13819" width="17" style="224" customWidth="1"/>
    <col min="13820" max="13820" width="15.109375" style="224" customWidth="1"/>
    <col min="13821" max="13825" width="0" style="224" hidden="1" customWidth="1"/>
    <col min="13826" max="13828" width="32.6640625" style="224" customWidth="1"/>
    <col min="13829" max="13829" width="27.44140625" style="224" customWidth="1"/>
    <col min="13830" max="13830" width="23.88671875" style="224" customWidth="1"/>
    <col min="13831" max="13831" width="15.88671875" style="224" customWidth="1"/>
    <col min="13832" max="13832" width="10.88671875" style="224" customWidth="1"/>
    <col min="13833" max="13833" width="23.88671875" style="224" customWidth="1"/>
    <col min="13834" max="14065" width="8.88671875" style="224"/>
    <col min="14066" max="14066" width="12.109375" style="224" customWidth="1"/>
    <col min="14067" max="14067" width="79.5546875" style="224" customWidth="1"/>
    <col min="14068" max="14068" width="22.5546875" style="224" customWidth="1"/>
    <col min="14069" max="14069" width="16.6640625" style="224" customWidth="1"/>
    <col min="14070" max="14070" width="13.88671875" style="224" customWidth="1"/>
    <col min="14071" max="14071" width="22.44140625" style="224" customWidth="1"/>
    <col min="14072" max="14072" width="16" style="224" customWidth="1"/>
    <col min="14073" max="14073" width="13.33203125" style="224" customWidth="1"/>
    <col min="14074" max="14074" width="23.88671875" style="224" customWidth="1"/>
    <col min="14075" max="14075" width="17" style="224" customWidth="1"/>
    <col min="14076" max="14076" width="15.109375" style="224" customWidth="1"/>
    <col min="14077" max="14081" width="0" style="224" hidden="1" customWidth="1"/>
    <col min="14082" max="14084" width="32.6640625" style="224" customWidth="1"/>
    <col min="14085" max="14085" width="27.44140625" style="224" customWidth="1"/>
    <col min="14086" max="14086" width="23.88671875" style="224" customWidth="1"/>
    <col min="14087" max="14087" width="15.88671875" style="224" customWidth="1"/>
    <col min="14088" max="14088" width="10.88671875" style="224" customWidth="1"/>
    <col min="14089" max="14089" width="23.88671875" style="224" customWidth="1"/>
    <col min="14090" max="14321" width="8.88671875" style="224"/>
    <col min="14322" max="14322" width="12.109375" style="224" customWidth="1"/>
    <col min="14323" max="14323" width="79.5546875" style="224" customWidth="1"/>
    <col min="14324" max="14324" width="22.5546875" style="224" customWidth="1"/>
    <col min="14325" max="14325" width="16.6640625" style="224" customWidth="1"/>
    <col min="14326" max="14326" width="13.88671875" style="224" customWidth="1"/>
    <col min="14327" max="14327" width="22.44140625" style="224" customWidth="1"/>
    <col min="14328" max="14328" width="16" style="224" customWidth="1"/>
    <col min="14329" max="14329" width="13.33203125" style="224" customWidth="1"/>
    <col min="14330" max="14330" width="23.88671875" style="224" customWidth="1"/>
    <col min="14331" max="14331" width="17" style="224" customWidth="1"/>
    <col min="14332" max="14332" width="15.109375" style="224" customWidth="1"/>
    <col min="14333" max="14337" width="0" style="224" hidden="1" customWidth="1"/>
    <col min="14338" max="14340" width="32.6640625" style="224" customWidth="1"/>
    <col min="14341" max="14341" width="27.44140625" style="224" customWidth="1"/>
    <col min="14342" max="14342" width="23.88671875" style="224" customWidth="1"/>
    <col min="14343" max="14343" width="15.88671875" style="224" customWidth="1"/>
    <col min="14344" max="14344" width="10.88671875" style="224" customWidth="1"/>
    <col min="14345" max="14345" width="23.88671875" style="224" customWidth="1"/>
    <col min="14346" max="14577" width="8.88671875" style="224"/>
    <col min="14578" max="14578" width="12.109375" style="224" customWidth="1"/>
    <col min="14579" max="14579" width="79.5546875" style="224" customWidth="1"/>
    <col min="14580" max="14580" width="22.5546875" style="224" customWidth="1"/>
    <col min="14581" max="14581" width="16.6640625" style="224" customWidth="1"/>
    <col min="14582" max="14582" width="13.88671875" style="224" customWidth="1"/>
    <col min="14583" max="14583" width="22.44140625" style="224" customWidth="1"/>
    <col min="14584" max="14584" width="16" style="224" customWidth="1"/>
    <col min="14585" max="14585" width="13.33203125" style="224" customWidth="1"/>
    <col min="14586" max="14586" width="23.88671875" style="224" customWidth="1"/>
    <col min="14587" max="14587" width="17" style="224" customWidth="1"/>
    <col min="14588" max="14588" width="15.109375" style="224" customWidth="1"/>
    <col min="14589" max="14593" width="0" style="224" hidden="1" customWidth="1"/>
    <col min="14594" max="14596" width="32.6640625" style="224" customWidth="1"/>
    <col min="14597" max="14597" width="27.44140625" style="224" customWidth="1"/>
    <col min="14598" max="14598" width="23.88671875" style="224" customWidth="1"/>
    <col min="14599" max="14599" width="15.88671875" style="224" customWidth="1"/>
    <col min="14600" max="14600" width="10.88671875" style="224" customWidth="1"/>
    <col min="14601" max="14601" width="23.88671875" style="224" customWidth="1"/>
    <col min="14602" max="14833" width="8.88671875" style="224"/>
    <col min="14834" max="14834" width="12.109375" style="224" customWidth="1"/>
    <col min="14835" max="14835" width="79.5546875" style="224" customWidth="1"/>
    <col min="14836" max="14836" width="22.5546875" style="224" customWidth="1"/>
    <col min="14837" max="14837" width="16.6640625" style="224" customWidth="1"/>
    <col min="14838" max="14838" width="13.88671875" style="224" customWidth="1"/>
    <col min="14839" max="14839" width="22.44140625" style="224" customWidth="1"/>
    <col min="14840" max="14840" width="16" style="224" customWidth="1"/>
    <col min="14841" max="14841" width="13.33203125" style="224" customWidth="1"/>
    <col min="14842" max="14842" width="23.88671875" style="224" customWidth="1"/>
    <col min="14843" max="14843" width="17" style="224" customWidth="1"/>
    <col min="14844" max="14844" width="15.109375" style="224" customWidth="1"/>
    <col min="14845" max="14849" width="0" style="224" hidden="1" customWidth="1"/>
    <col min="14850" max="14852" width="32.6640625" style="224" customWidth="1"/>
    <col min="14853" max="14853" width="27.44140625" style="224" customWidth="1"/>
    <col min="14854" max="14854" width="23.88671875" style="224" customWidth="1"/>
    <col min="14855" max="14855" width="15.88671875" style="224" customWidth="1"/>
    <col min="14856" max="14856" width="10.88671875" style="224" customWidth="1"/>
    <col min="14857" max="14857" width="23.88671875" style="224" customWidth="1"/>
    <col min="14858" max="15089" width="8.88671875" style="224"/>
    <col min="15090" max="15090" width="12.109375" style="224" customWidth="1"/>
    <col min="15091" max="15091" width="79.5546875" style="224" customWidth="1"/>
    <col min="15092" max="15092" width="22.5546875" style="224" customWidth="1"/>
    <col min="15093" max="15093" width="16.6640625" style="224" customWidth="1"/>
    <col min="15094" max="15094" width="13.88671875" style="224" customWidth="1"/>
    <col min="15095" max="15095" width="22.44140625" style="224" customWidth="1"/>
    <col min="15096" max="15096" width="16" style="224" customWidth="1"/>
    <col min="15097" max="15097" width="13.33203125" style="224" customWidth="1"/>
    <col min="15098" max="15098" width="23.88671875" style="224" customWidth="1"/>
    <col min="15099" max="15099" width="17" style="224" customWidth="1"/>
    <col min="15100" max="15100" width="15.109375" style="224" customWidth="1"/>
    <col min="15101" max="15105" width="0" style="224" hidden="1" customWidth="1"/>
    <col min="15106" max="15108" width="32.6640625" style="224" customWidth="1"/>
    <col min="15109" max="15109" width="27.44140625" style="224" customWidth="1"/>
    <col min="15110" max="15110" width="23.88671875" style="224" customWidth="1"/>
    <col min="15111" max="15111" width="15.88671875" style="224" customWidth="1"/>
    <col min="15112" max="15112" width="10.88671875" style="224" customWidth="1"/>
    <col min="15113" max="15113" width="23.88671875" style="224" customWidth="1"/>
    <col min="15114" max="15345" width="8.88671875" style="224"/>
    <col min="15346" max="15346" width="12.109375" style="224" customWidth="1"/>
    <col min="15347" max="15347" width="79.5546875" style="224" customWidth="1"/>
    <col min="15348" max="15348" width="22.5546875" style="224" customWidth="1"/>
    <col min="15349" max="15349" width="16.6640625" style="224" customWidth="1"/>
    <col min="15350" max="15350" width="13.88671875" style="224" customWidth="1"/>
    <col min="15351" max="15351" width="22.44140625" style="224" customWidth="1"/>
    <col min="15352" max="15352" width="16" style="224" customWidth="1"/>
    <col min="15353" max="15353" width="13.33203125" style="224" customWidth="1"/>
    <col min="15354" max="15354" width="23.88671875" style="224" customWidth="1"/>
    <col min="15355" max="15355" width="17" style="224" customWidth="1"/>
    <col min="15356" max="15356" width="15.109375" style="224" customWidth="1"/>
    <col min="15357" max="15361" width="0" style="224" hidden="1" customWidth="1"/>
    <col min="15362" max="15364" width="32.6640625" style="224" customWidth="1"/>
    <col min="15365" max="15365" width="27.44140625" style="224" customWidth="1"/>
    <col min="15366" max="15366" width="23.88671875" style="224" customWidth="1"/>
    <col min="15367" max="15367" width="15.88671875" style="224" customWidth="1"/>
    <col min="15368" max="15368" width="10.88671875" style="224" customWidth="1"/>
    <col min="15369" max="15369" width="23.88671875" style="224" customWidth="1"/>
    <col min="15370" max="16384" width="8.88671875" style="224"/>
  </cols>
  <sheetData>
    <row r="1" spans="1:47" ht="21">
      <c r="B1" s="201"/>
      <c r="C1" s="201"/>
      <c r="D1" s="291"/>
      <c r="E1" s="201"/>
      <c r="F1" s="201"/>
      <c r="H1" s="201"/>
      <c r="I1" s="292" t="s">
        <v>64</v>
      </c>
      <c r="J1" s="201"/>
      <c r="L1" s="394"/>
      <c r="M1" s="294"/>
      <c r="N1" s="394"/>
    </row>
    <row r="2" spans="1:47">
      <c r="B2" s="201"/>
      <c r="C2" s="201"/>
      <c r="D2" s="291"/>
      <c r="E2" s="201"/>
      <c r="F2" s="201"/>
      <c r="G2" s="293"/>
      <c r="H2" s="201"/>
      <c r="I2" s="294"/>
      <c r="J2" s="201"/>
      <c r="K2" s="293"/>
      <c r="L2" s="394"/>
      <c r="M2" s="294"/>
      <c r="N2" s="394"/>
      <c r="O2" s="293"/>
    </row>
    <row r="3" spans="1:47" s="138" customFormat="1" ht="27.6">
      <c r="A3" s="468" t="s">
        <v>172</v>
      </c>
      <c r="B3" s="468"/>
      <c r="C3" s="468"/>
      <c r="D3" s="468"/>
      <c r="E3" s="468"/>
      <c r="F3" s="468"/>
      <c r="G3" s="468"/>
      <c r="H3" s="468"/>
      <c r="I3" s="468"/>
      <c r="J3" s="468"/>
      <c r="K3" s="135"/>
      <c r="L3" s="240"/>
      <c r="M3" s="136"/>
      <c r="N3" s="240"/>
      <c r="O3" s="137"/>
      <c r="AH3" s="363"/>
      <c r="AI3" s="363"/>
      <c r="AJ3" s="363"/>
    </row>
    <row r="4" spans="1:47" s="138" customFormat="1" ht="27.6">
      <c r="A4" s="468" t="s">
        <v>261</v>
      </c>
      <c r="B4" s="468"/>
      <c r="C4" s="468"/>
      <c r="D4" s="468"/>
      <c r="E4" s="468"/>
      <c r="F4" s="468"/>
      <c r="G4" s="468"/>
      <c r="H4" s="468"/>
      <c r="I4" s="468"/>
      <c r="J4" s="468"/>
      <c r="K4" s="135"/>
      <c r="L4" s="240"/>
      <c r="M4" s="136"/>
      <c r="N4" s="240"/>
      <c r="O4" s="137"/>
      <c r="AH4" s="363"/>
      <c r="AI4" s="363"/>
      <c r="AJ4" s="363"/>
    </row>
    <row r="5" spans="1:47" s="138" customFormat="1" ht="17.399999999999999">
      <c r="A5" s="139"/>
      <c r="B5" s="139"/>
      <c r="C5" s="236"/>
      <c r="D5" s="236"/>
      <c r="E5" s="236"/>
      <c r="F5" s="236"/>
      <c r="G5" s="469"/>
      <c r="H5" s="469"/>
      <c r="I5" s="469"/>
      <c r="J5" s="469"/>
      <c r="K5" s="135"/>
      <c r="L5" s="240"/>
      <c r="M5" s="136"/>
      <c r="N5" s="240"/>
      <c r="O5" s="137"/>
      <c r="AH5" s="363"/>
      <c r="AI5" s="363"/>
      <c r="AJ5" s="363"/>
    </row>
    <row r="6" spans="1:47" s="144" customFormat="1" ht="20.399999999999999" customHeight="1">
      <c r="A6" s="470" t="s">
        <v>65</v>
      </c>
      <c r="B6" s="470" t="s">
        <v>66</v>
      </c>
      <c r="C6" s="471" t="s">
        <v>262</v>
      </c>
      <c r="D6" s="471"/>
      <c r="E6" s="471" t="s">
        <v>263</v>
      </c>
      <c r="F6" s="471"/>
      <c r="G6" s="471" t="s">
        <v>264</v>
      </c>
      <c r="H6" s="471"/>
      <c r="I6" s="471"/>
      <c r="J6" s="140"/>
      <c r="K6" s="141"/>
      <c r="L6" s="241"/>
      <c r="M6" s="142"/>
      <c r="N6" s="241"/>
      <c r="O6" s="143"/>
      <c r="AH6" s="364"/>
      <c r="AI6" s="364"/>
      <c r="AJ6" s="364"/>
      <c r="AU6" s="387"/>
    </row>
    <row r="7" spans="1:47" s="144" customFormat="1" ht="46.8">
      <c r="A7" s="470"/>
      <c r="B7" s="470"/>
      <c r="C7" s="145" t="s">
        <v>67</v>
      </c>
      <c r="D7" s="146" t="s">
        <v>68</v>
      </c>
      <c r="E7" s="147" t="s">
        <v>67</v>
      </c>
      <c r="F7" s="146" t="s">
        <v>68</v>
      </c>
      <c r="G7" s="145" t="s">
        <v>67</v>
      </c>
      <c r="H7" s="145" t="s">
        <v>68</v>
      </c>
      <c r="I7" s="147" t="s">
        <v>69</v>
      </c>
      <c r="J7" s="388" t="s">
        <v>70</v>
      </c>
      <c r="K7" s="141"/>
      <c r="L7" s="241"/>
      <c r="M7" s="142"/>
      <c r="N7" s="241"/>
      <c r="O7" s="143"/>
      <c r="V7" s="144">
        <f>G9/H9</f>
        <v>6146.3786516684268</v>
      </c>
      <c r="AH7" s="364"/>
      <c r="AI7" s="364"/>
      <c r="AJ7" s="364"/>
      <c r="AU7" s="387"/>
    </row>
    <row r="8" spans="1:47" s="152" customFormat="1" ht="18">
      <c r="A8" s="388">
        <v>1</v>
      </c>
      <c r="B8" s="388">
        <v>2</v>
      </c>
      <c r="C8" s="388">
        <v>3</v>
      </c>
      <c r="D8" s="148">
        <v>4</v>
      </c>
      <c r="E8" s="388">
        <v>6</v>
      </c>
      <c r="F8" s="148">
        <v>7</v>
      </c>
      <c r="G8" s="388">
        <v>9</v>
      </c>
      <c r="H8" s="388">
        <v>10</v>
      </c>
      <c r="I8" s="388">
        <v>11</v>
      </c>
      <c r="J8" s="388">
        <v>12</v>
      </c>
      <c r="K8" s="149"/>
      <c r="L8" s="242"/>
      <c r="M8" s="150"/>
      <c r="N8" s="242"/>
      <c r="O8" s="151"/>
      <c r="X8" s="405"/>
      <c r="Y8" s="405"/>
      <c r="AH8" s="365"/>
      <c r="AI8" s="365"/>
      <c r="AJ8" s="365"/>
    </row>
    <row r="9" spans="1:47" s="161" customFormat="1" ht="21">
      <c r="A9" s="153" t="s">
        <v>8</v>
      </c>
      <c r="B9" s="154" t="s">
        <v>71</v>
      </c>
      <c r="C9" s="424">
        <f t="shared" ref="C9:H9" si="0">C11+C12</f>
        <v>366479.19999999995</v>
      </c>
      <c r="D9" s="424">
        <f t="shared" si="0"/>
        <v>120.43519999999999</v>
      </c>
      <c r="E9" s="424">
        <f t="shared" si="0"/>
        <v>325493.01599999995</v>
      </c>
      <c r="F9" s="424">
        <f t="shared" si="0"/>
        <v>104.729</v>
      </c>
      <c r="G9" s="424">
        <f t="shared" si="0"/>
        <v>691972.21600000001</v>
      </c>
      <c r="H9" s="424">
        <f t="shared" si="0"/>
        <v>112.5821</v>
      </c>
      <c r="I9" s="156">
        <v>406.97282999999999</v>
      </c>
      <c r="J9" s="157"/>
      <c r="K9" s="158">
        <f>(D9+F9)/2</f>
        <v>112.5821</v>
      </c>
      <c r="L9" s="169">
        <f>H9-K9</f>
        <v>0</v>
      </c>
      <c r="M9" s="159">
        <f t="shared" ref="M9:M19" si="1">C9+E9</f>
        <v>691972.2159999999</v>
      </c>
      <c r="N9" s="169">
        <f>M9-G9</f>
        <v>0</v>
      </c>
      <c r="O9" s="160">
        <f>G9-G14</f>
        <v>647280.36100000003</v>
      </c>
      <c r="S9" s="237">
        <f>C9/D9</f>
        <v>3042.9575406525664</v>
      </c>
      <c r="T9" s="237">
        <f>E9/F9</f>
        <v>3107.95496949269</v>
      </c>
      <c r="U9" s="237">
        <f>G9/H9</f>
        <v>6146.3786516684268</v>
      </c>
      <c r="X9" s="361"/>
      <c r="Y9" s="361"/>
      <c r="AG9" s="361"/>
      <c r="AH9" s="366"/>
      <c r="AI9" s="366"/>
      <c r="AJ9" s="366"/>
      <c r="AR9" s="386"/>
    </row>
    <row r="10" spans="1:47" s="167" customFormat="1" ht="21">
      <c r="A10" s="162"/>
      <c r="B10" s="163" t="s">
        <v>72</v>
      </c>
      <c r="C10" s="164"/>
      <c r="D10" s="164"/>
      <c r="E10" s="164"/>
      <c r="F10" s="164"/>
      <c r="G10" s="164"/>
      <c r="H10" s="164"/>
      <c r="I10" s="338"/>
      <c r="J10" s="165"/>
      <c r="K10" s="158">
        <f t="shared" ref="K10:K19" si="2">(D10+F10)/2</f>
        <v>0</v>
      </c>
      <c r="L10" s="169">
        <f t="shared" ref="L10:L76" si="3">H10-K10</f>
        <v>0</v>
      </c>
      <c r="M10" s="159">
        <f t="shared" si="1"/>
        <v>0</v>
      </c>
      <c r="N10" s="169">
        <f t="shared" ref="N10:N76" si="4">M10-G10</f>
        <v>0</v>
      </c>
      <c r="O10" s="166"/>
      <c r="Y10" s="342"/>
      <c r="Z10" s="356"/>
      <c r="AH10" s="367"/>
      <c r="AI10" s="367"/>
      <c r="AJ10" s="367"/>
    </row>
    <row r="11" spans="1:47" s="167" customFormat="1" ht="21">
      <c r="A11" s="162" t="s">
        <v>29</v>
      </c>
      <c r="B11" s="163" t="s">
        <v>73</v>
      </c>
      <c r="C11" s="164"/>
      <c r="D11" s="164"/>
      <c r="E11" s="164"/>
      <c r="F11" s="164"/>
      <c r="G11" s="164"/>
      <c r="H11" s="164"/>
      <c r="I11" s="338"/>
      <c r="J11" s="165"/>
      <c r="K11" s="158">
        <f t="shared" si="2"/>
        <v>0</v>
      </c>
      <c r="L11" s="169">
        <f t="shared" si="3"/>
        <v>0</v>
      </c>
      <c r="M11" s="159">
        <f t="shared" si="1"/>
        <v>0</v>
      </c>
      <c r="N11" s="169">
        <f t="shared" si="4"/>
        <v>0</v>
      </c>
      <c r="O11" s="166"/>
      <c r="Y11" s="342"/>
      <c r="AH11" s="367"/>
      <c r="AI11" s="367"/>
      <c r="AJ11" s="367"/>
    </row>
    <row r="12" spans="1:47" s="167" customFormat="1" ht="21">
      <c r="A12" s="162" t="s">
        <v>36</v>
      </c>
      <c r="B12" s="163" t="s">
        <v>74</v>
      </c>
      <c r="C12" s="164">
        <f>C14+C15+C16+C17+C19+C18+C20</f>
        <v>366479.19999999995</v>
      </c>
      <c r="D12" s="164">
        <f>D14+D15+D16+D17+D19+D18+D20</f>
        <v>120.43519999999999</v>
      </c>
      <c r="E12" s="164">
        <f t="shared" ref="E12:H12" si="5">E14+E15+E16+E17+E19+E18+E20</f>
        <v>325493.01599999995</v>
      </c>
      <c r="F12" s="164">
        <f t="shared" si="5"/>
        <v>104.729</v>
      </c>
      <c r="G12" s="164">
        <f t="shared" si="5"/>
        <v>691972.21600000001</v>
      </c>
      <c r="H12" s="164">
        <f t="shared" si="5"/>
        <v>112.5821</v>
      </c>
      <c r="I12" s="338"/>
      <c r="J12" s="165"/>
      <c r="K12" s="158">
        <f t="shared" si="2"/>
        <v>112.5821</v>
      </c>
      <c r="L12" s="169">
        <f t="shared" si="3"/>
        <v>0</v>
      </c>
      <c r="M12" s="159">
        <f t="shared" si="1"/>
        <v>691972.2159999999</v>
      </c>
      <c r="N12" s="169">
        <f t="shared" si="4"/>
        <v>0</v>
      </c>
      <c r="O12" s="166"/>
      <c r="S12" s="237">
        <f>C12/D12</f>
        <v>3042.9575406525664</v>
      </c>
      <c r="T12" s="237">
        <f>E12/F12</f>
        <v>3107.95496949269</v>
      </c>
      <c r="U12" s="237">
        <f t="shared" ref="U12:U78" si="6">G12/H12</f>
        <v>6146.3786516684268</v>
      </c>
      <c r="V12" s="345">
        <f>ROUND(G12/$V$7,4)</f>
        <v>112.5821</v>
      </c>
      <c r="AH12" s="367"/>
      <c r="AI12" s="367"/>
      <c r="AJ12" s="367"/>
    </row>
    <row r="13" spans="1:47" s="167" customFormat="1" ht="21">
      <c r="A13" s="162"/>
      <c r="B13" s="163" t="s">
        <v>72</v>
      </c>
      <c r="C13" s="164"/>
      <c r="D13" s="164"/>
      <c r="E13" s="164"/>
      <c r="F13" s="164"/>
      <c r="G13" s="164"/>
      <c r="H13" s="164"/>
      <c r="I13" s="338"/>
      <c r="J13" s="165"/>
      <c r="K13" s="158">
        <f t="shared" si="2"/>
        <v>0</v>
      </c>
      <c r="L13" s="169">
        <f t="shared" si="3"/>
        <v>0</v>
      </c>
      <c r="M13" s="159">
        <f t="shared" si="1"/>
        <v>0</v>
      </c>
      <c r="N13" s="169">
        <f t="shared" si="4"/>
        <v>0</v>
      </c>
      <c r="O13" s="168"/>
      <c r="S13" s="237"/>
      <c r="T13" s="237"/>
      <c r="U13" s="237"/>
      <c r="V13" s="167">
        <f t="shared" ref="V13:V79" si="7">ROUND(G13/$V$7,4)</f>
        <v>0</v>
      </c>
      <c r="AH13" s="367"/>
      <c r="AI13" s="367"/>
      <c r="AJ13" s="367"/>
    </row>
    <row r="14" spans="1:47" s="167" customFormat="1" ht="21">
      <c r="A14" s="162" t="s">
        <v>75</v>
      </c>
      <c r="B14" s="163" t="s">
        <v>173</v>
      </c>
      <c r="C14" s="423">
        <f t="shared" ref="C14:H14" si="8">C112</f>
        <v>23487.618999999999</v>
      </c>
      <c r="D14" s="423">
        <f t="shared" si="8"/>
        <v>8.9619999999999997</v>
      </c>
      <c r="E14" s="423">
        <f t="shared" si="8"/>
        <v>21204.236000000001</v>
      </c>
      <c r="F14" s="423">
        <f t="shared" si="8"/>
        <v>8.9619999999999997</v>
      </c>
      <c r="G14" s="423">
        <f t="shared" si="8"/>
        <v>44691.854999999996</v>
      </c>
      <c r="H14" s="423">
        <f t="shared" si="8"/>
        <v>8.9619999999999997</v>
      </c>
      <c r="I14" s="338"/>
      <c r="J14" s="165"/>
      <c r="K14" s="158">
        <f t="shared" si="2"/>
        <v>8.9619999999999997</v>
      </c>
      <c r="L14" s="169">
        <f t="shared" si="3"/>
        <v>0</v>
      </c>
      <c r="M14" s="159">
        <f t="shared" si="1"/>
        <v>44691.854999999996</v>
      </c>
      <c r="N14" s="169">
        <f t="shared" si="4"/>
        <v>0</v>
      </c>
      <c r="O14" s="168"/>
      <c r="S14" s="237">
        <f t="shared" ref="S14:S19" si="9">C14/D14</f>
        <v>2620.8010488730192</v>
      </c>
      <c r="T14" s="237">
        <f t="shared" ref="T14:T19" si="10">E14/F14</f>
        <v>2366.0160678419998</v>
      </c>
      <c r="U14" s="237">
        <f t="shared" si="6"/>
        <v>4986.8171167150185</v>
      </c>
      <c r="V14" s="167">
        <f t="shared" si="7"/>
        <v>7.2712000000000003</v>
      </c>
      <c r="Y14" s="238"/>
      <c r="Z14" s="238"/>
      <c r="AH14" s="367"/>
      <c r="AI14" s="367"/>
      <c r="AJ14" s="367"/>
    </row>
    <row r="15" spans="1:47" s="167" customFormat="1" ht="21">
      <c r="A15" s="162" t="s">
        <v>77</v>
      </c>
      <c r="B15" s="163" t="s">
        <v>80</v>
      </c>
      <c r="C15" s="164">
        <f t="shared" ref="C15:H15" si="11">C113+C143</f>
        <v>318316.60699999996</v>
      </c>
      <c r="D15" s="164">
        <f t="shared" ref="D15" si="12">D113+D143</f>
        <v>103.36019999999999</v>
      </c>
      <c r="E15" s="164">
        <f t="shared" si="11"/>
        <v>282175.89300000004</v>
      </c>
      <c r="F15" s="164">
        <f t="shared" si="11"/>
        <v>88.615000000000009</v>
      </c>
      <c r="G15" s="164">
        <f t="shared" si="11"/>
        <v>600492.5</v>
      </c>
      <c r="H15" s="164">
        <f t="shared" si="11"/>
        <v>95.987599999999986</v>
      </c>
      <c r="I15" s="338"/>
      <c r="J15" s="165"/>
      <c r="K15" s="158">
        <f t="shared" si="2"/>
        <v>95.9876</v>
      </c>
      <c r="L15" s="169">
        <f t="shared" si="3"/>
        <v>0</v>
      </c>
      <c r="M15" s="159">
        <f t="shared" si="1"/>
        <v>600492.5</v>
      </c>
      <c r="N15" s="169">
        <f t="shared" si="4"/>
        <v>0</v>
      </c>
      <c r="O15" s="168"/>
      <c r="S15" s="237">
        <f t="shared" si="9"/>
        <v>3079.6825760786064</v>
      </c>
      <c r="T15" s="237">
        <f t="shared" si="10"/>
        <v>3184.2903910173222</v>
      </c>
      <c r="U15" s="237">
        <f t="shared" si="6"/>
        <v>6255.9382670261584</v>
      </c>
      <c r="V15" s="167">
        <f t="shared" si="7"/>
        <v>97.698599999999999</v>
      </c>
      <c r="Y15" s="238"/>
      <c r="AH15" s="367"/>
      <c r="AI15" s="367"/>
      <c r="AJ15" s="367"/>
      <c r="AQ15" s="358"/>
      <c r="AR15" s="358"/>
    </row>
    <row r="16" spans="1:47" s="167" customFormat="1" ht="21">
      <c r="A16" s="162" t="s">
        <v>79</v>
      </c>
      <c r="B16" s="163" t="s">
        <v>78</v>
      </c>
      <c r="C16" s="164">
        <f t="shared" ref="C16:H16" si="13">C114+C146</f>
        <v>649.06899999999996</v>
      </c>
      <c r="D16" s="164">
        <f t="shared" ref="D16" si="14">D114+D146</f>
        <v>0.21299999999999999</v>
      </c>
      <c r="E16" s="164">
        <f t="shared" si="13"/>
        <v>434.81200000000001</v>
      </c>
      <c r="F16" s="164">
        <f t="shared" si="13"/>
        <v>0.14000000000000001</v>
      </c>
      <c r="G16" s="164">
        <f t="shared" si="13"/>
        <v>1083.8809999999999</v>
      </c>
      <c r="H16" s="164">
        <f t="shared" si="13"/>
        <v>0.17649999999999999</v>
      </c>
      <c r="I16" s="337"/>
      <c r="J16" s="165"/>
      <c r="K16" s="158">
        <f t="shared" si="2"/>
        <v>0.17649999999999999</v>
      </c>
      <c r="L16" s="169">
        <f t="shared" si="3"/>
        <v>0</v>
      </c>
      <c r="M16" s="159">
        <f t="shared" si="1"/>
        <v>1083.8809999999999</v>
      </c>
      <c r="N16" s="169">
        <f t="shared" si="4"/>
        <v>0</v>
      </c>
      <c r="O16" s="168"/>
      <c r="S16" s="237">
        <f t="shared" si="9"/>
        <v>3047.2723004694835</v>
      </c>
      <c r="T16" s="237">
        <f t="shared" si="10"/>
        <v>3105.7999999999997</v>
      </c>
      <c r="U16" s="237">
        <f t="shared" si="6"/>
        <v>6140.9688385269119</v>
      </c>
      <c r="V16" s="167">
        <f t="shared" si="7"/>
        <v>0.17630000000000001</v>
      </c>
      <c r="Y16" s="238"/>
      <c r="Z16" s="358"/>
      <c r="AH16" s="367"/>
      <c r="AI16" s="367"/>
      <c r="AJ16" s="367"/>
      <c r="AK16" s="344"/>
    </row>
    <row r="17" spans="1:39" s="167" customFormat="1" ht="21">
      <c r="A17" s="162" t="s">
        <v>174</v>
      </c>
      <c r="B17" s="163" t="s">
        <v>76</v>
      </c>
      <c r="C17" s="164">
        <f t="shared" ref="C17:H17" si="15">C115+C144</f>
        <v>2936.9929999999999</v>
      </c>
      <c r="D17" s="164">
        <f t="shared" ref="D17" si="16">D115+D144</f>
        <v>0.96500000000000008</v>
      </c>
      <c r="E17" s="164">
        <f t="shared" si="15"/>
        <v>2343.3229999999999</v>
      </c>
      <c r="F17" s="164">
        <f t="shared" si="15"/>
        <v>0.75800000000000001</v>
      </c>
      <c r="G17" s="164">
        <f t="shared" si="15"/>
        <v>5280.3159999999998</v>
      </c>
      <c r="H17" s="164">
        <f t="shared" si="15"/>
        <v>0.86150000000000004</v>
      </c>
      <c r="I17" s="337"/>
      <c r="J17" s="165"/>
      <c r="K17" s="158">
        <f t="shared" si="2"/>
        <v>0.86150000000000004</v>
      </c>
      <c r="L17" s="169">
        <f t="shared" si="3"/>
        <v>0</v>
      </c>
      <c r="M17" s="159">
        <f t="shared" si="1"/>
        <v>5280.3159999999998</v>
      </c>
      <c r="N17" s="169">
        <f t="shared" si="4"/>
        <v>0</v>
      </c>
      <c r="O17" s="168"/>
      <c r="S17" s="237">
        <f t="shared" si="9"/>
        <v>3043.5160621761656</v>
      </c>
      <c r="T17" s="237">
        <f t="shared" si="10"/>
        <v>3091.4551451187335</v>
      </c>
      <c r="U17" s="237">
        <f t="shared" si="6"/>
        <v>6129.2118398142766</v>
      </c>
      <c r="V17" s="167">
        <f>ROUND(G17/$V$7,4)</f>
        <v>0.85909999999999997</v>
      </c>
      <c r="Y17" s="238"/>
      <c r="Z17" s="358"/>
      <c r="AH17" s="367"/>
      <c r="AI17" s="367"/>
      <c r="AJ17" s="367"/>
    </row>
    <row r="18" spans="1:39" s="167" customFormat="1" ht="21">
      <c r="A18" s="162" t="s">
        <v>175</v>
      </c>
      <c r="B18" s="163" t="s">
        <v>176</v>
      </c>
      <c r="C18" s="164">
        <f t="shared" ref="C18:H18" si="17">C145</f>
        <v>119.16500000000001</v>
      </c>
      <c r="D18" s="164">
        <f t="shared" ref="D18" si="18">D145</f>
        <v>3.9E-2</v>
      </c>
      <c r="E18" s="164">
        <f t="shared" si="17"/>
        <v>192.85300000000001</v>
      </c>
      <c r="F18" s="164">
        <f t="shared" si="17"/>
        <v>6.2E-2</v>
      </c>
      <c r="G18" s="164">
        <f t="shared" si="17"/>
        <v>312.01800000000003</v>
      </c>
      <c r="H18" s="164">
        <f t="shared" si="17"/>
        <v>5.0500000000000003E-2</v>
      </c>
      <c r="I18" s="337"/>
      <c r="J18" s="165"/>
      <c r="K18" s="158">
        <f t="shared" si="2"/>
        <v>5.0500000000000003E-2</v>
      </c>
      <c r="L18" s="169">
        <f t="shared" si="3"/>
        <v>0</v>
      </c>
      <c r="M18" s="159">
        <f t="shared" si="1"/>
        <v>312.01800000000003</v>
      </c>
      <c r="N18" s="169">
        <f t="shared" si="4"/>
        <v>0</v>
      </c>
      <c r="O18" s="168"/>
      <c r="S18" s="237">
        <f t="shared" si="9"/>
        <v>3055.5128205128208</v>
      </c>
      <c r="T18" s="237">
        <f t="shared" si="10"/>
        <v>3110.5322580645161</v>
      </c>
      <c r="U18" s="237">
        <f t="shared" si="6"/>
        <v>6178.5742574257429</v>
      </c>
      <c r="V18" s="167">
        <f t="shared" si="7"/>
        <v>5.0799999999999998E-2</v>
      </c>
      <c r="Y18" s="238"/>
      <c r="Z18" s="358"/>
      <c r="AH18" s="367"/>
      <c r="AI18" s="367"/>
      <c r="AJ18" s="367"/>
    </row>
    <row r="19" spans="1:39" s="167" customFormat="1" ht="21">
      <c r="A19" s="162" t="s">
        <v>177</v>
      </c>
      <c r="B19" s="163" t="s">
        <v>178</v>
      </c>
      <c r="C19" s="164">
        <f t="shared" ref="C19:H19" si="19">C117</f>
        <v>20969.746999999999</v>
      </c>
      <c r="D19" s="164">
        <f t="shared" ref="D19" si="20">D117</f>
        <v>6.8959999999999999</v>
      </c>
      <c r="E19" s="164">
        <f t="shared" si="19"/>
        <v>19141.899000000001</v>
      </c>
      <c r="F19" s="164">
        <f t="shared" si="19"/>
        <v>6.1920000000000002</v>
      </c>
      <c r="G19" s="164">
        <f t="shared" si="19"/>
        <v>40111.646000000001</v>
      </c>
      <c r="H19" s="164">
        <f t="shared" si="19"/>
        <v>6.5440000000000005</v>
      </c>
      <c r="I19" s="337"/>
      <c r="J19" s="165"/>
      <c r="K19" s="158">
        <f t="shared" si="2"/>
        <v>6.5440000000000005</v>
      </c>
      <c r="L19" s="169">
        <f t="shared" si="3"/>
        <v>0</v>
      </c>
      <c r="M19" s="159">
        <f t="shared" si="1"/>
        <v>40111.646000000001</v>
      </c>
      <c r="N19" s="169">
        <f t="shared" si="4"/>
        <v>0</v>
      </c>
      <c r="O19" s="168"/>
      <c r="S19" s="237">
        <f t="shared" si="9"/>
        <v>3040.8565835266822</v>
      </c>
      <c r="T19" s="237">
        <f t="shared" si="10"/>
        <v>3091.3919573643411</v>
      </c>
      <c r="U19" s="237">
        <f t="shared" si="6"/>
        <v>6129.5302567237159</v>
      </c>
      <c r="V19" s="167">
        <f t="shared" si="7"/>
        <v>6.5260999999999996</v>
      </c>
      <c r="Y19" s="238"/>
      <c r="Z19" s="358"/>
      <c r="AH19" s="367"/>
      <c r="AI19" s="367"/>
      <c r="AJ19" s="367"/>
    </row>
    <row r="20" spans="1:39" s="167" customFormat="1" ht="21">
      <c r="A20" s="162" t="s">
        <v>246</v>
      </c>
      <c r="B20" s="163" t="s">
        <v>245</v>
      </c>
      <c r="C20" s="164"/>
      <c r="D20" s="164"/>
      <c r="E20" s="164"/>
      <c r="F20" s="164"/>
      <c r="G20" s="164"/>
      <c r="H20" s="164"/>
      <c r="I20" s="337"/>
      <c r="J20" s="165"/>
      <c r="K20" s="158"/>
      <c r="L20" s="169"/>
      <c r="M20" s="159"/>
      <c r="N20" s="169"/>
      <c r="O20" s="168"/>
      <c r="S20" s="237"/>
      <c r="T20" s="237"/>
      <c r="U20" s="237"/>
      <c r="Y20" s="238"/>
      <c r="AH20" s="367"/>
      <c r="AI20" s="367"/>
      <c r="AJ20" s="367"/>
    </row>
    <row r="21" spans="1:39" s="161" customFormat="1" ht="21">
      <c r="A21" s="153" t="s">
        <v>9</v>
      </c>
      <c r="B21" s="154" t="s">
        <v>81</v>
      </c>
      <c r="C21" s="424">
        <f t="shared" ref="C21:H21" si="21">C119+C149</f>
        <v>40706.899999999994</v>
      </c>
      <c r="D21" s="424">
        <f t="shared" si="21"/>
        <v>13.036</v>
      </c>
      <c r="E21" s="425">
        <f t="shared" si="21"/>
        <v>41127.9</v>
      </c>
      <c r="F21" s="425">
        <f t="shared" si="21"/>
        <v>12.998000000000001</v>
      </c>
      <c r="G21" s="424">
        <f t="shared" si="21"/>
        <v>81834.799999999988</v>
      </c>
      <c r="H21" s="424">
        <f t="shared" si="21"/>
        <v>13.017000000000001</v>
      </c>
      <c r="I21" s="339"/>
      <c r="J21" s="157"/>
      <c r="K21" s="158">
        <f t="shared" ref="K21:K84" si="22">(D21+F21)/2</f>
        <v>13.016999999999999</v>
      </c>
      <c r="L21" s="169">
        <f t="shared" si="3"/>
        <v>0</v>
      </c>
      <c r="M21" s="159">
        <f t="shared" ref="M21:M84" si="23">C21+E21</f>
        <v>81834.799999999988</v>
      </c>
      <c r="N21" s="169">
        <f t="shared" si="4"/>
        <v>0</v>
      </c>
      <c r="O21" s="172">
        <f>G21/G9</f>
        <v>0.11826312980173179</v>
      </c>
      <c r="Q21" s="235">
        <f>C21+C24</f>
        <v>354527.20600000001</v>
      </c>
      <c r="S21" s="237">
        <f>C21/D21</f>
        <v>3122.6526541884009</v>
      </c>
      <c r="T21" s="237">
        <f>E21/F21</f>
        <v>3164.1714109863055</v>
      </c>
      <c r="U21" s="237">
        <f t="shared" si="6"/>
        <v>6286.7634631635538</v>
      </c>
      <c r="V21" s="161">
        <f t="shared" si="7"/>
        <v>13.314299999999999</v>
      </c>
      <c r="X21" s="275">
        <f>G21/G9</f>
        <v>0.11826312980173179</v>
      </c>
      <c r="AH21" s="366"/>
      <c r="AI21" s="366"/>
      <c r="AJ21" s="366"/>
      <c r="AM21" s="275"/>
    </row>
    <row r="22" spans="1:39" s="161" customFormat="1" ht="41.4">
      <c r="A22" s="173" t="s">
        <v>10</v>
      </c>
      <c r="B22" s="154" t="s">
        <v>82</v>
      </c>
      <c r="C22" s="155">
        <f t="shared" ref="C22:H22" si="24">C24+C25</f>
        <v>325772.3</v>
      </c>
      <c r="D22" s="155">
        <f t="shared" si="24"/>
        <v>107.39920000000001</v>
      </c>
      <c r="E22" s="155">
        <f t="shared" si="24"/>
        <v>284365.11599999998</v>
      </c>
      <c r="F22" s="171">
        <f t="shared" si="24"/>
        <v>91.730999999999995</v>
      </c>
      <c r="G22" s="155">
        <f>G24+G25</f>
        <v>610137.41599999997</v>
      </c>
      <c r="H22" s="155">
        <f t="shared" si="24"/>
        <v>99.565100000000001</v>
      </c>
      <c r="I22" s="336"/>
      <c r="J22" s="157"/>
      <c r="K22" s="158">
        <f t="shared" si="22"/>
        <v>99.565100000000001</v>
      </c>
      <c r="L22" s="169">
        <f>H22-K22</f>
        <v>0</v>
      </c>
      <c r="M22" s="159">
        <f t="shared" si="23"/>
        <v>610137.41599999997</v>
      </c>
      <c r="N22" s="169">
        <f t="shared" si="4"/>
        <v>0</v>
      </c>
      <c r="O22" s="169"/>
      <c r="Q22" s="235">
        <f>E21+E24</f>
        <v>315486.201</v>
      </c>
      <c r="S22" s="237">
        <f>C22/D22</f>
        <v>3033.2842330296685</v>
      </c>
      <c r="T22" s="237">
        <f>E22/F22</f>
        <v>3099.9892729829612</v>
      </c>
      <c r="U22" s="237">
        <f t="shared" si="6"/>
        <v>6128.0249404660863</v>
      </c>
      <c r="V22" s="161">
        <f t="shared" si="7"/>
        <v>99.267799999999994</v>
      </c>
      <c r="AH22" s="366"/>
      <c r="AI22" s="366"/>
      <c r="AJ22" s="366"/>
    </row>
    <row r="23" spans="1:39" s="167" customFormat="1" ht="21">
      <c r="A23" s="162"/>
      <c r="B23" s="163" t="s">
        <v>83</v>
      </c>
      <c r="C23" s="155"/>
      <c r="D23" s="155"/>
      <c r="E23" s="164">
        <f>G23-C23</f>
        <v>0</v>
      </c>
      <c r="F23" s="164"/>
      <c r="G23" s="155"/>
      <c r="H23" s="155"/>
      <c r="I23" s="337"/>
      <c r="J23" s="165"/>
      <c r="K23" s="158">
        <f t="shared" si="22"/>
        <v>0</v>
      </c>
      <c r="L23" s="169">
        <f>H23-K23</f>
        <v>0</v>
      </c>
      <c r="M23" s="159">
        <f t="shared" si="23"/>
        <v>0</v>
      </c>
      <c r="N23" s="169">
        <f t="shared" si="4"/>
        <v>0</v>
      </c>
      <c r="O23" s="168"/>
      <c r="S23" s="237"/>
      <c r="T23" s="237"/>
      <c r="U23" s="237"/>
      <c r="V23" s="167">
        <f t="shared" si="7"/>
        <v>0</v>
      </c>
      <c r="AH23" s="367"/>
      <c r="AI23" s="367"/>
      <c r="AJ23" s="367"/>
    </row>
    <row r="24" spans="1:39" s="167" customFormat="1" ht="21">
      <c r="A24" s="162" t="s">
        <v>84</v>
      </c>
      <c r="B24" s="163" t="s">
        <v>85</v>
      </c>
      <c r="C24" s="164">
        <f t="shared" ref="C24:H24" si="25">C122+C152</f>
        <v>313820.30599999998</v>
      </c>
      <c r="D24" s="164">
        <f t="shared" si="25"/>
        <v>103.4692</v>
      </c>
      <c r="E24" s="164">
        <f t="shared" si="25"/>
        <v>274358.30099999998</v>
      </c>
      <c r="F24" s="164">
        <f t="shared" si="25"/>
        <v>88.494</v>
      </c>
      <c r="G24" s="164">
        <f t="shared" si="25"/>
        <v>588178.60699999996</v>
      </c>
      <c r="H24" s="164">
        <f t="shared" si="25"/>
        <v>95.9816</v>
      </c>
      <c r="I24" s="337"/>
      <c r="J24" s="165"/>
      <c r="K24" s="158">
        <f t="shared" si="22"/>
        <v>95.9816</v>
      </c>
      <c r="L24" s="169">
        <f t="shared" si="3"/>
        <v>0</v>
      </c>
      <c r="M24" s="159">
        <f t="shared" si="23"/>
        <v>588178.60699999996</v>
      </c>
      <c r="N24" s="169">
        <f t="shared" si="4"/>
        <v>0</v>
      </c>
      <c r="O24" s="168"/>
      <c r="S24" s="237">
        <f>C24/D24</f>
        <v>3032.9828200082729</v>
      </c>
      <c r="T24" s="237">
        <f>E24/F24</f>
        <v>3100.3039867109633</v>
      </c>
      <c r="U24" s="237">
        <f t="shared" si="6"/>
        <v>6128.0350296306788</v>
      </c>
      <c r="V24" s="167">
        <f t="shared" si="7"/>
        <v>95.695099999999996</v>
      </c>
      <c r="AH24" s="367"/>
      <c r="AI24" s="367"/>
      <c r="AJ24" s="367"/>
    </row>
    <row r="25" spans="1:39" s="167" customFormat="1" ht="21">
      <c r="A25" s="162" t="s">
        <v>86</v>
      </c>
      <c r="B25" s="163" t="s">
        <v>87</v>
      </c>
      <c r="C25" s="164">
        <f>C27+C29+C31+C33+C35</f>
        <v>11951.994000000001</v>
      </c>
      <c r="D25" s="164">
        <f>D31+D27+D29+D33+D35</f>
        <v>3.93</v>
      </c>
      <c r="E25" s="164">
        <f t="shared" ref="E25:H25" si="26">E31+E27+E29+E33+E35</f>
        <v>10006.815000000001</v>
      </c>
      <c r="F25" s="164">
        <f t="shared" si="26"/>
        <v>3.2370000000000001</v>
      </c>
      <c r="G25" s="164">
        <f t="shared" si="26"/>
        <v>21958.809000000001</v>
      </c>
      <c r="H25" s="164">
        <f t="shared" si="26"/>
        <v>3.5834999999999999</v>
      </c>
      <c r="I25" s="338"/>
      <c r="J25" s="165"/>
      <c r="K25" s="158">
        <f t="shared" si="22"/>
        <v>3.5834999999999999</v>
      </c>
      <c r="L25" s="169">
        <f t="shared" si="3"/>
        <v>0</v>
      </c>
      <c r="M25" s="159">
        <f t="shared" si="23"/>
        <v>21958.809000000001</v>
      </c>
      <c r="N25" s="169">
        <f t="shared" si="4"/>
        <v>0</v>
      </c>
      <c r="O25" s="168"/>
      <c r="S25" s="237">
        <f>C25/D25</f>
        <v>3041.2198473282442</v>
      </c>
      <c r="T25" s="237">
        <f>E25/F25</f>
        <v>3091.3855421686749</v>
      </c>
      <c r="U25" s="237">
        <f t="shared" si="6"/>
        <v>6127.7547090832986</v>
      </c>
      <c r="V25" s="167">
        <f t="shared" si="7"/>
        <v>3.5726</v>
      </c>
      <c r="AH25" s="367"/>
      <c r="AI25" s="367"/>
      <c r="AJ25" s="367"/>
    </row>
    <row r="26" spans="1:39" s="167" customFormat="1" ht="21">
      <c r="A26" s="162"/>
      <c r="B26" s="163" t="s">
        <v>83</v>
      </c>
      <c r="C26" s="164"/>
      <c r="D26" s="164"/>
      <c r="E26" s="164"/>
      <c r="F26" s="164"/>
      <c r="G26" s="164"/>
      <c r="H26" s="164"/>
      <c r="I26" s="337"/>
      <c r="J26" s="165"/>
      <c r="K26" s="158">
        <f t="shared" si="22"/>
        <v>0</v>
      </c>
      <c r="L26" s="169">
        <f t="shared" si="3"/>
        <v>0</v>
      </c>
      <c r="M26" s="159">
        <f t="shared" si="23"/>
        <v>0</v>
      </c>
      <c r="N26" s="169">
        <f t="shared" si="4"/>
        <v>0</v>
      </c>
      <c r="O26" s="168"/>
      <c r="S26" s="237"/>
      <c r="T26" s="237"/>
      <c r="U26" s="237"/>
      <c r="V26" s="167">
        <f t="shared" si="7"/>
        <v>0</v>
      </c>
      <c r="AH26" s="367"/>
      <c r="AI26" s="367"/>
      <c r="AJ26" s="367"/>
    </row>
    <row r="27" spans="1:39" s="167" customFormat="1" ht="21">
      <c r="A27" s="162" t="s">
        <v>88</v>
      </c>
      <c r="B27" s="163" t="s">
        <v>80</v>
      </c>
      <c r="C27" s="164"/>
      <c r="D27" s="164"/>
      <c r="E27" s="164"/>
      <c r="F27" s="164"/>
      <c r="G27" s="164"/>
      <c r="H27" s="164"/>
      <c r="I27" s="337"/>
      <c r="J27" s="165"/>
      <c r="K27" s="158">
        <f t="shared" si="22"/>
        <v>0</v>
      </c>
      <c r="L27" s="169">
        <f t="shared" si="3"/>
        <v>0</v>
      </c>
      <c r="M27" s="159">
        <f t="shared" si="23"/>
        <v>0</v>
      </c>
      <c r="N27" s="169">
        <f t="shared" si="4"/>
        <v>0</v>
      </c>
      <c r="O27" s="168"/>
      <c r="S27" s="237"/>
      <c r="T27" s="237"/>
      <c r="U27" s="237"/>
      <c r="V27" s="167">
        <f t="shared" si="7"/>
        <v>0</v>
      </c>
      <c r="AH27" s="367"/>
      <c r="AI27" s="367"/>
      <c r="AJ27" s="367"/>
    </row>
    <row r="28" spans="1:39" s="167" customFormat="1" ht="21">
      <c r="A28" s="174" t="s">
        <v>164</v>
      </c>
      <c r="B28" s="175" t="s">
        <v>179</v>
      </c>
      <c r="C28" s="164">
        <f t="shared" ref="C28:H28" si="27">C27-C15</f>
        <v>-318316.60699999996</v>
      </c>
      <c r="D28" s="164">
        <f t="shared" si="27"/>
        <v>-103.36019999999999</v>
      </c>
      <c r="E28" s="164">
        <f t="shared" si="27"/>
        <v>-282175.89300000004</v>
      </c>
      <c r="F28" s="164">
        <f t="shared" si="27"/>
        <v>-88.615000000000009</v>
      </c>
      <c r="G28" s="164">
        <f t="shared" si="27"/>
        <v>-600492.5</v>
      </c>
      <c r="H28" s="164">
        <f t="shared" si="27"/>
        <v>-95.987599999999986</v>
      </c>
      <c r="I28" s="337"/>
      <c r="J28" s="165"/>
      <c r="K28" s="158">
        <f t="shared" si="22"/>
        <v>-95.9876</v>
      </c>
      <c r="L28" s="169">
        <f t="shared" si="3"/>
        <v>0</v>
      </c>
      <c r="M28" s="159">
        <f t="shared" si="23"/>
        <v>-600492.5</v>
      </c>
      <c r="N28" s="169">
        <f t="shared" si="4"/>
        <v>0</v>
      </c>
      <c r="O28" s="168"/>
      <c r="S28" s="237">
        <f>C28/D28</f>
        <v>3079.6825760786064</v>
      </c>
      <c r="T28" s="237">
        <f>E28/F28</f>
        <v>3184.2903910173222</v>
      </c>
      <c r="U28" s="237">
        <f t="shared" si="6"/>
        <v>6255.9382670261584</v>
      </c>
      <c r="V28" s="167">
        <f t="shared" si="7"/>
        <v>-97.698599999999999</v>
      </c>
      <c r="AH28" s="367"/>
      <c r="AI28" s="367"/>
      <c r="AJ28" s="367"/>
    </row>
    <row r="29" spans="1:39" s="167" customFormat="1" ht="21">
      <c r="A29" s="162" t="s">
        <v>180</v>
      </c>
      <c r="B29" s="163" t="s">
        <v>181</v>
      </c>
      <c r="C29" s="164"/>
      <c r="D29" s="164"/>
      <c r="E29" s="164"/>
      <c r="F29" s="164"/>
      <c r="G29" s="164"/>
      <c r="H29" s="164"/>
      <c r="I29" s="337"/>
      <c r="J29" s="165"/>
      <c r="K29" s="158">
        <f t="shared" si="22"/>
        <v>0</v>
      </c>
      <c r="L29" s="169">
        <f t="shared" si="3"/>
        <v>0</v>
      </c>
      <c r="M29" s="159">
        <f t="shared" si="23"/>
        <v>0</v>
      </c>
      <c r="N29" s="169">
        <f t="shared" si="4"/>
        <v>0</v>
      </c>
      <c r="O29" s="168"/>
      <c r="S29" s="237"/>
      <c r="T29" s="237"/>
      <c r="U29" s="237"/>
      <c r="V29" s="167">
        <f t="shared" si="7"/>
        <v>0</v>
      </c>
      <c r="AH29" s="367"/>
      <c r="AI29" s="367"/>
      <c r="AJ29" s="367"/>
    </row>
    <row r="30" spans="1:39" s="167" customFormat="1" ht="21">
      <c r="A30" s="174" t="s">
        <v>165</v>
      </c>
      <c r="B30" s="175" t="s">
        <v>182</v>
      </c>
      <c r="C30" s="164">
        <f>C29-C16</f>
        <v>-649.06899999999996</v>
      </c>
      <c r="D30" s="164">
        <f>D29-D16</f>
        <v>-0.21299999999999999</v>
      </c>
      <c r="E30" s="164">
        <f>G30-C30</f>
        <v>-434.8119999999999</v>
      </c>
      <c r="F30" s="164">
        <f>H30-D30</f>
        <v>3.6500000000000005E-2</v>
      </c>
      <c r="G30" s="164">
        <f>G29-G16</f>
        <v>-1083.8809999999999</v>
      </c>
      <c r="H30" s="164">
        <f>H29-H16</f>
        <v>-0.17649999999999999</v>
      </c>
      <c r="I30" s="337"/>
      <c r="J30" s="165"/>
      <c r="K30" s="158">
        <f t="shared" si="22"/>
        <v>-8.8249999999999995E-2</v>
      </c>
      <c r="L30" s="169">
        <f t="shared" si="3"/>
        <v>-8.8249999999999995E-2</v>
      </c>
      <c r="M30" s="159">
        <f t="shared" si="23"/>
        <v>-1083.8809999999999</v>
      </c>
      <c r="N30" s="169">
        <f t="shared" si="4"/>
        <v>0</v>
      </c>
      <c r="O30" s="168"/>
      <c r="S30" s="237">
        <f>C30/D30</f>
        <v>3047.2723004694835</v>
      </c>
      <c r="T30" s="237">
        <f>E30/F30</f>
        <v>-11912.657534246571</v>
      </c>
      <c r="U30" s="237">
        <f t="shared" si="6"/>
        <v>6140.9688385269119</v>
      </c>
      <c r="V30" s="167">
        <f t="shared" si="7"/>
        <v>-0.17630000000000001</v>
      </c>
      <c r="AH30" s="367"/>
      <c r="AI30" s="367"/>
      <c r="AJ30" s="367"/>
    </row>
    <row r="31" spans="1:39" s="167" customFormat="1" ht="21">
      <c r="A31" s="162" t="s">
        <v>183</v>
      </c>
      <c r="B31" s="163" t="s">
        <v>76</v>
      </c>
      <c r="C31" s="164">
        <f>C129+C157</f>
        <v>11732.312</v>
      </c>
      <c r="D31" s="164">
        <f>D129+D157</f>
        <v>3.8580000000000001</v>
      </c>
      <c r="E31" s="164">
        <f t="shared" ref="E31:H31" si="28">E129+E157</f>
        <v>9786.52</v>
      </c>
      <c r="F31" s="164">
        <f t="shared" si="28"/>
        <v>3.1659999999999999</v>
      </c>
      <c r="G31" s="164">
        <f t="shared" si="28"/>
        <v>21518.832000000002</v>
      </c>
      <c r="H31" s="164">
        <f t="shared" si="28"/>
        <v>3.512</v>
      </c>
      <c r="I31" s="337"/>
      <c r="J31" s="165"/>
      <c r="K31" s="158">
        <f t="shared" si="22"/>
        <v>3.512</v>
      </c>
      <c r="L31" s="169">
        <f t="shared" si="3"/>
        <v>0</v>
      </c>
      <c r="M31" s="159">
        <f t="shared" si="23"/>
        <v>21518.832000000002</v>
      </c>
      <c r="N31" s="169">
        <f t="shared" si="4"/>
        <v>0</v>
      </c>
      <c r="O31" s="168"/>
      <c r="S31" s="237">
        <f>C31/D31</f>
        <v>3041.0347330222912</v>
      </c>
      <c r="T31" s="237">
        <f>E31/F31</f>
        <v>3091.1307643714467</v>
      </c>
      <c r="U31" s="237">
        <f t="shared" si="6"/>
        <v>6127.2300683371304</v>
      </c>
      <c r="V31" s="167">
        <f t="shared" si="7"/>
        <v>3.5011000000000001</v>
      </c>
      <c r="AH31" s="367"/>
      <c r="AI31" s="367"/>
      <c r="AJ31" s="367"/>
    </row>
    <row r="32" spans="1:39" s="167" customFormat="1" ht="21">
      <c r="A32" s="174" t="s">
        <v>184</v>
      </c>
      <c r="B32" s="175" t="s">
        <v>185</v>
      </c>
      <c r="C32" s="164">
        <f t="shared" ref="C32:H32" si="29">C31-C17</f>
        <v>8795.3189999999995</v>
      </c>
      <c r="D32" s="164">
        <f t="shared" si="29"/>
        <v>2.8929999999999998</v>
      </c>
      <c r="E32" s="164">
        <f t="shared" si="29"/>
        <v>7443.1970000000001</v>
      </c>
      <c r="F32" s="164">
        <f t="shared" si="29"/>
        <v>2.4079999999999999</v>
      </c>
      <c r="G32" s="164">
        <f t="shared" si="29"/>
        <v>16238.516000000003</v>
      </c>
      <c r="H32" s="164">
        <f t="shared" si="29"/>
        <v>2.6505000000000001</v>
      </c>
      <c r="I32" s="337"/>
      <c r="J32" s="165"/>
      <c r="K32" s="158">
        <f t="shared" si="22"/>
        <v>2.6505000000000001</v>
      </c>
      <c r="L32" s="169">
        <f t="shared" si="3"/>
        <v>0</v>
      </c>
      <c r="M32" s="159">
        <f t="shared" si="23"/>
        <v>16238.516</v>
      </c>
      <c r="N32" s="169">
        <f t="shared" si="4"/>
        <v>0</v>
      </c>
      <c r="O32" s="168"/>
      <c r="S32" s="237">
        <f>C32/D32</f>
        <v>3040.2070515036294</v>
      </c>
      <c r="T32" s="237">
        <f>E32/F32</f>
        <v>3091.0286544850501</v>
      </c>
      <c r="U32" s="237">
        <f t="shared" si="6"/>
        <v>6126.5859271835516</v>
      </c>
      <c r="V32" s="167">
        <f t="shared" si="7"/>
        <v>2.6419999999999999</v>
      </c>
      <c r="AH32" s="367"/>
      <c r="AI32" s="367"/>
      <c r="AJ32" s="367"/>
    </row>
    <row r="33" spans="1:36" s="167" customFormat="1" ht="21">
      <c r="A33" s="174" t="s">
        <v>186</v>
      </c>
      <c r="B33" s="163" t="s">
        <v>178</v>
      </c>
      <c r="C33" s="164"/>
      <c r="D33" s="164"/>
      <c r="E33" s="164">
        <f>G33-C33</f>
        <v>0</v>
      </c>
      <c r="F33" s="164"/>
      <c r="G33" s="164"/>
      <c r="H33" s="164"/>
      <c r="I33" s="337"/>
      <c r="J33" s="165"/>
      <c r="K33" s="158">
        <f t="shared" si="22"/>
        <v>0</v>
      </c>
      <c r="L33" s="169">
        <f t="shared" si="3"/>
        <v>0</v>
      </c>
      <c r="M33" s="159">
        <f t="shared" si="23"/>
        <v>0</v>
      </c>
      <c r="N33" s="169">
        <f t="shared" si="4"/>
        <v>0</v>
      </c>
      <c r="O33" s="168"/>
      <c r="S33" s="237"/>
      <c r="T33" s="237"/>
      <c r="U33" s="237"/>
      <c r="V33" s="167">
        <f t="shared" si="7"/>
        <v>0</v>
      </c>
      <c r="AH33" s="367"/>
      <c r="AI33" s="367"/>
      <c r="AJ33" s="367"/>
    </row>
    <row r="34" spans="1:36" s="167" customFormat="1" ht="21">
      <c r="A34" s="174" t="s">
        <v>187</v>
      </c>
      <c r="B34" s="175" t="s">
        <v>188</v>
      </c>
      <c r="C34" s="164">
        <f>C33-C19</f>
        <v>-20969.746999999999</v>
      </c>
      <c r="D34" s="164">
        <f>D33-D19</f>
        <v>-6.8959999999999999</v>
      </c>
      <c r="E34" s="164">
        <f t="shared" ref="E34:H34" si="30">E33-E19</f>
        <v>-19141.899000000001</v>
      </c>
      <c r="F34" s="164">
        <f t="shared" si="30"/>
        <v>-6.1920000000000002</v>
      </c>
      <c r="G34" s="164">
        <f t="shared" si="30"/>
        <v>-40111.646000000001</v>
      </c>
      <c r="H34" s="164">
        <f t="shared" si="30"/>
        <v>-6.5440000000000005</v>
      </c>
      <c r="I34" s="337"/>
      <c r="J34" s="165"/>
      <c r="K34" s="158">
        <f t="shared" si="22"/>
        <v>-6.5440000000000005</v>
      </c>
      <c r="L34" s="169">
        <f t="shared" si="3"/>
        <v>0</v>
      </c>
      <c r="M34" s="159">
        <f t="shared" si="23"/>
        <v>-40111.646000000001</v>
      </c>
      <c r="N34" s="169">
        <f t="shared" si="4"/>
        <v>0</v>
      </c>
      <c r="O34" s="168"/>
      <c r="S34" s="237">
        <f>C34/D34</f>
        <v>3040.8565835266822</v>
      </c>
      <c r="T34" s="237">
        <f>E34/F34</f>
        <v>3091.3919573643411</v>
      </c>
      <c r="U34" s="237">
        <f t="shared" ref="U34" si="31">G34/H34</f>
        <v>6129.5302567237159</v>
      </c>
      <c r="V34" s="167">
        <f t="shared" si="7"/>
        <v>-6.5260999999999996</v>
      </c>
      <c r="AH34" s="367"/>
      <c r="AI34" s="367"/>
      <c r="AJ34" s="367"/>
    </row>
    <row r="35" spans="1:36" s="167" customFormat="1" ht="21">
      <c r="A35" s="174" t="s">
        <v>244</v>
      </c>
      <c r="B35" s="163" t="s">
        <v>245</v>
      </c>
      <c r="C35" s="164">
        <f>C133+C163</f>
        <v>219.68199999999999</v>
      </c>
      <c r="D35" s="164">
        <f>D133+D163</f>
        <v>7.1999999999999995E-2</v>
      </c>
      <c r="E35" s="164">
        <f>G35-C35</f>
        <v>220.29499999999999</v>
      </c>
      <c r="F35" s="164">
        <f>F133+F163</f>
        <v>7.0999999999999994E-2</v>
      </c>
      <c r="G35" s="164">
        <f>G133+G163</f>
        <v>439.97699999999998</v>
      </c>
      <c r="H35" s="164">
        <f>H133+H163</f>
        <v>7.1499999999999994E-2</v>
      </c>
      <c r="I35" s="337"/>
      <c r="J35" s="165"/>
      <c r="K35" s="158">
        <f t="shared" si="22"/>
        <v>7.1499999999999994E-2</v>
      </c>
      <c r="L35" s="169">
        <f t="shared" si="3"/>
        <v>0</v>
      </c>
      <c r="M35" s="159">
        <f t="shared" si="23"/>
        <v>439.97699999999998</v>
      </c>
      <c r="N35" s="169">
        <f t="shared" si="4"/>
        <v>0</v>
      </c>
      <c r="O35" s="168"/>
      <c r="S35" s="237"/>
      <c r="T35" s="237"/>
      <c r="U35" s="237"/>
      <c r="V35" s="167">
        <f t="shared" si="7"/>
        <v>7.1599999999999997E-2</v>
      </c>
      <c r="AH35" s="367"/>
      <c r="AI35" s="367"/>
      <c r="AJ35" s="367"/>
    </row>
    <row r="36" spans="1:36" s="167" customFormat="1" ht="21">
      <c r="A36" s="174" t="s">
        <v>243</v>
      </c>
      <c r="B36" s="175" t="s">
        <v>188</v>
      </c>
      <c r="C36" s="164">
        <f>C35-C20</f>
        <v>219.68199999999999</v>
      </c>
      <c r="D36" s="164">
        <f>D35-D20</f>
        <v>7.1999999999999995E-2</v>
      </c>
      <c r="E36" s="164">
        <f t="shared" ref="E36:H36" si="32">E35-E20</f>
        <v>220.29499999999999</v>
      </c>
      <c r="F36" s="164">
        <f t="shared" si="32"/>
        <v>7.0999999999999994E-2</v>
      </c>
      <c r="G36" s="164">
        <f t="shared" si="32"/>
        <v>439.97699999999998</v>
      </c>
      <c r="H36" s="164">
        <f t="shared" si="32"/>
        <v>7.1499999999999994E-2</v>
      </c>
      <c r="I36" s="337"/>
      <c r="J36" s="165"/>
      <c r="K36" s="158">
        <f t="shared" si="22"/>
        <v>7.1499999999999994E-2</v>
      </c>
      <c r="L36" s="169">
        <f t="shared" si="3"/>
        <v>0</v>
      </c>
      <c r="M36" s="159">
        <f t="shared" si="23"/>
        <v>439.97699999999998</v>
      </c>
      <c r="N36" s="169">
        <f t="shared" si="4"/>
        <v>0</v>
      </c>
      <c r="O36" s="168"/>
      <c r="S36" s="237">
        <f t="shared" ref="S36:S99" si="33">C36/D36</f>
        <v>3051.1388888888891</v>
      </c>
      <c r="T36" s="237">
        <f t="shared" ref="T36:T99" si="34">E36/F36</f>
        <v>3102.7464788732395</v>
      </c>
      <c r="U36" s="237">
        <f t="shared" si="6"/>
        <v>6153.5244755244757</v>
      </c>
      <c r="V36" s="167">
        <f t="shared" si="7"/>
        <v>7.1599999999999997E-2</v>
      </c>
      <c r="AH36" s="367"/>
      <c r="AI36" s="367"/>
      <c r="AJ36" s="367"/>
    </row>
    <row r="37" spans="1:36" s="167" customFormat="1" ht="22.95" customHeight="1">
      <c r="A37" s="174"/>
      <c r="B37" s="175" t="s">
        <v>97</v>
      </c>
      <c r="C37" s="164"/>
      <c r="D37" s="164"/>
      <c r="E37" s="164"/>
      <c r="F37" s="164"/>
      <c r="G37" s="164"/>
      <c r="H37" s="164"/>
      <c r="I37" s="337"/>
      <c r="J37" s="165"/>
      <c r="K37" s="158">
        <f t="shared" si="22"/>
        <v>0</v>
      </c>
      <c r="L37" s="169">
        <f t="shared" si="3"/>
        <v>0</v>
      </c>
      <c r="M37" s="159">
        <f t="shared" si="23"/>
        <v>0</v>
      </c>
      <c r="N37" s="169">
        <f t="shared" si="4"/>
        <v>0</v>
      </c>
      <c r="O37" s="168"/>
      <c r="S37" s="237" t="e">
        <f t="shared" si="33"/>
        <v>#DIV/0!</v>
      </c>
      <c r="T37" s="237" t="e">
        <f t="shared" si="34"/>
        <v>#DIV/0!</v>
      </c>
      <c r="U37" s="237" t="e">
        <f t="shared" si="6"/>
        <v>#DIV/0!</v>
      </c>
      <c r="V37" s="167">
        <f t="shared" si="7"/>
        <v>0</v>
      </c>
      <c r="AH37" s="367"/>
      <c r="AI37" s="367"/>
      <c r="AJ37" s="367"/>
    </row>
    <row r="38" spans="1:36" s="161" customFormat="1" ht="21" hidden="1">
      <c r="A38" s="153" t="s">
        <v>11</v>
      </c>
      <c r="B38" s="154" t="s">
        <v>89</v>
      </c>
      <c r="C38" s="164"/>
      <c r="D38" s="164"/>
      <c r="E38" s="155">
        <f t="shared" ref="E38:E101" si="35">G38-C38</f>
        <v>0</v>
      </c>
      <c r="F38" s="155"/>
      <c r="G38" s="164"/>
      <c r="H38" s="164"/>
      <c r="I38" s="336"/>
      <c r="J38" s="157"/>
      <c r="K38" s="158">
        <f t="shared" si="22"/>
        <v>0</v>
      </c>
      <c r="L38" s="169">
        <f t="shared" si="3"/>
        <v>0</v>
      </c>
      <c r="M38" s="159">
        <f t="shared" si="23"/>
        <v>0</v>
      </c>
      <c r="N38" s="169">
        <f t="shared" si="4"/>
        <v>0</v>
      </c>
      <c r="O38" s="169"/>
      <c r="S38" s="237" t="e">
        <f t="shared" si="33"/>
        <v>#DIV/0!</v>
      </c>
      <c r="T38" s="237" t="e">
        <f t="shared" si="34"/>
        <v>#DIV/0!</v>
      </c>
      <c r="U38" s="237" t="e">
        <f t="shared" si="6"/>
        <v>#DIV/0!</v>
      </c>
      <c r="V38" s="161">
        <f t="shared" si="7"/>
        <v>0</v>
      </c>
      <c r="AH38" s="366"/>
      <c r="AI38" s="366"/>
      <c r="AJ38" s="366"/>
    </row>
    <row r="39" spans="1:36" s="167" customFormat="1" ht="21" hidden="1">
      <c r="A39" s="162"/>
      <c r="B39" s="163" t="s">
        <v>72</v>
      </c>
      <c r="C39" s="164"/>
      <c r="D39" s="164"/>
      <c r="E39" s="164">
        <f t="shared" si="35"/>
        <v>0</v>
      </c>
      <c r="F39" s="164"/>
      <c r="G39" s="164"/>
      <c r="H39" s="164"/>
      <c r="I39" s="337"/>
      <c r="J39" s="165"/>
      <c r="K39" s="158">
        <f t="shared" si="22"/>
        <v>0</v>
      </c>
      <c r="L39" s="169">
        <f t="shared" si="3"/>
        <v>0</v>
      </c>
      <c r="M39" s="159">
        <f t="shared" si="23"/>
        <v>0</v>
      </c>
      <c r="N39" s="169">
        <f t="shared" si="4"/>
        <v>0</v>
      </c>
      <c r="O39" s="168"/>
      <c r="S39" s="237" t="e">
        <f t="shared" si="33"/>
        <v>#DIV/0!</v>
      </c>
      <c r="T39" s="237" t="e">
        <f t="shared" si="34"/>
        <v>#DIV/0!</v>
      </c>
      <c r="U39" s="237" t="e">
        <f t="shared" si="6"/>
        <v>#DIV/0!</v>
      </c>
      <c r="V39" s="167">
        <f t="shared" si="7"/>
        <v>0</v>
      </c>
      <c r="AH39" s="367"/>
      <c r="AI39" s="367"/>
      <c r="AJ39" s="367"/>
    </row>
    <row r="40" spans="1:36" s="167" customFormat="1" ht="21" hidden="1">
      <c r="A40" s="162" t="s">
        <v>90</v>
      </c>
      <c r="B40" s="163" t="s">
        <v>91</v>
      </c>
      <c r="C40" s="164"/>
      <c r="D40" s="164"/>
      <c r="E40" s="164">
        <f t="shared" si="35"/>
        <v>0</v>
      </c>
      <c r="F40" s="164"/>
      <c r="G40" s="164"/>
      <c r="H40" s="164"/>
      <c r="I40" s="337"/>
      <c r="J40" s="165"/>
      <c r="K40" s="158">
        <f t="shared" si="22"/>
        <v>0</v>
      </c>
      <c r="L40" s="169">
        <f t="shared" si="3"/>
        <v>0</v>
      </c>
      <c r="M40" s="159">
        <f t="shared" si="23"/>
        <v>0</v>
      </c>
      <c r="N40" s="169">
        <f t="shared" si="4"/>
        <v>0</v>
      </c>
      <c r="O40" s="168"/>
      <c r="S40" s="237" t="e">
        <f t="shared" si="33"/>
        <v>#DIV/0!</v>
      </c>
      <c r="T40" s="237" t="e">
        <f t="shared" si="34"/>
        <v>#DIV/0!</v>
      </c>
      <c r="U40" s="237" t="e">
        <f t="shared" si="6"/>
        <v>#DIV/0!</v>
      </c>
      <c r="V40" s="167">
        <f t="shared" si="7"/>
        <v>0</v>
      </c>
      <c r="AH40" s="367"/>
      <c r="AI40" s="367"/>
      <c r="AJ40" s="367"/>
    </row>
    <row r="41" spans="1:36" s="167" customFormat="1" ht="21" hidden="1">
      <c r="A41" s="162" t="s">
        <v>92</v>
      </c>
      <c r="B41" s="163" t="s">
        <v>74</v>
      </c>
      <c r="C41" s="164"/>
      <c r="D41" s="164"/>
      <c r="E41" s="164">
        <f t="shared" si="35"/>
        <v>0</v>
      </c>
      <c r="F41" s="164"/>
      <c r="G41" s="164"/>
      <c r="H41" s="164"/>
      <c r="I41" s="337"/>
      <c r="J41" s="165"/>
      <c r="K41" s="158">
        <f t="shared" si="22"/>
        <v>0</v>
      </c>
      <c r="L41" s="169">
        <f t="shared" si="3"/>
        <v>0</v>
      </c>
      <c r="M41" s="159">
        <f t="shared" si="23"/>
        <v>0</v>
      </c>
      <c r="N41" s="169">
        <f t="shared" si="4"/>
        <v>0</v>
      </c>
      <c r="O41" s="168"/>
      <c r="S41" s="237" t="e">
        <f t="shared" si="33"/>
        <v>#DIV/0!</v>
      </c>
      <c r="T41" s="237" t="e">
        <f t="shared" si="34"/>
        <v>#DIV/0!</v>
      </c>
      <c r="U41" s="237" t="e">
        <f t="shared" si="6"/>
        <v>#DIV/0!</v>
      </c>
      <c r="V41" s="167">
        <f t="shared" si="7"/>
        <v>0</v>
      </c>
      <c r="AH41" s="367"/>
      <c r="AI41" s="367"/>
      <c r="AJ41" s="367"/>
    </row>
    <row r="42" spans="1:36" s="167" customFormat="1" ht="21" hidden="1">
      <c r="A42" s="162"/>
      <c r="B42" s="163" t="s">
        <v>72</v>
      </c>
      <c r="C42" s="164"/>
      <c r="D42" s="164"/>
      <c r="E42" s="164">
        <f t="shared" si="35"/>
        <v>0</v>
      </c>
      <c r="F42" s="164"/>
      <c r="G42" s="164"/>
      <c r="H42" s="164"/>
      <c r="I42" s="337"/>
      <c r="J42" s="165"/>
      <c r="K42" s="158">
        <f t="shared" si="22"/>
        <v>0</v>
      </c>
      <c r="L42" s="169">
        <f t="shared" si="3"/>
        <v>0</v>
      </c>
      <c r="M42" s="159">
        <f t="shared" si="23"/>
        <v>0</v>
      </c>
      <c r="N42" s="169">
        <f t="shared" si="4"/>
        <v>0</v>
      </c>
      <c r="O42" s="168"/>
      <c r="S42" s="237" t="e">
        <f t="shared" si="33"/>
        <v>#DIV/0!</v>
      </c>
      <c r="T42" s="237" t="e">
        <f t="shared" si="34"/>
        <v>#DIV/0!</v>
      </c>
      <c r="U42" s="237" t="e">
        <f t="shared" si="6"/>
        <v>#DIV/0!</v>
      </c>
      <c r="V42" s="167">
        <f t="shared" si="7"/>
        <v>0</v>
      </c>
      <c r="AH42" s="367"/>
      <c r="AI42" s="367"/>
      <c r="AJ42" s="367"/>
    </row>
    <row r="43" spans="1:36" s="167" customFormat="1" ht="21" hidden="1">
      <c r="A43" s="162" t="s">
        <v>93</v>
      </c>
      <c r="B43" s="163" t="s">
        <v>94</v>
      </c>
      <c r="C43" s="164"/>
      <c r="D43" s="164"/>
      <c r="E43" s="164">
        <f t="shared" si="35"/>
        <v>0</v>
      </c>
      <c r="F43" s="164"/>
      <c r="G43" s="164"/>
      <c r="H43" s="164"/>
      <c r="I43" s="337"/>
      <c r="J43" s="165"/>
      <c r="K43" s="158">
        <f t="shared" si="22"/>
        <v>0</v>
      </c>
      <c r="L43" s="169">
        <f t="shared" si="3"/>
        <v>0</v>
      </c>
      <c r="M43" s="159">
        <f t="shared" si="23"/>
        <v>0</v>
      </c>
      <c r="N43" s="169">
        <f t="shared" si="4"/>
        <v>0</v>
      </c>
      <c r="O43" s="168"/>
      <c r="S43" s="237" t="e">
        <f t="shared" si="33"/>
        <v>#DIV/0!</v>
      </c>
      <c r="T43" s="237" t="e">
        <f t="shared" si="34"/>
        <v>#DIV/0!</v>
      </c>
      <c r="U43" s="237" t="e">
        <f t="shared" si="6"/>
        <v>#DIV/0!</v>
      </c>
      <c r="V43" s="167">
        <f t="shared" si="7"/>
        <v>0</v>
      </c>
      <c r="AH43" s="367"/>
      <c r="AI43" s="367"/>
      <c r="AJ43" s="367"/>
    </row>
    <row r="44" spans="1:36" s="167" customFormat="1" ht="21" hidden="1">
      <c r="A44" s="162" t="s">
        <v>95</v>
      </c>
      <c r="B44" s="163" t="s">
        <v>96</v>
      </c>
      <c r="C44" s="164"/>
      <c r="D44" s="164"/>
      <c r="E44" s="164">
        <f t="shared" si="35"/>
        <v>0</v>
      </c>
      <c r="F44" s="164"/>
      <c r="G44" s="164"/>
      <c r="H44" s="164"/>
      <c r="I44" s="337"/>
      <c r="J44" s="165"/>
      <c r="K44" s="158">
        <f t="shared" si="22"/>
        <v>0</v>
      </c>
      <c r="L44" s="169">
        <f t="shared" si="3"/>
        <v>0</v>
      </c>
      <c r="M44" s="159">
        <f t="shared" si="23"/>
        <v>0</v>
      </c>
      <c r="N44" s="169">
        <f t="shared" si="4"/>
        <v>0</v>
      </c>
      <c r="O44" s="168"/>
      <c r="S44" s="237" t="e">
        <f t="shared" si="33"/>
        <v>#DIV/0!</v>
      </c>
      <c r="T44" s="237" t="e">
        <f t="shared" si="34"/>
        <v>#DIV/0!</v>
      </c>
      <c r="U44" s="237" t="e">
        <f t="shared" si="6"/>
        <v>#DIV/0!</v>
      </c>
      <c r="V44" s="167">
        <f t="shared" si="7"/>
        <v>0</v>
      </c>
      <c r="AH44" s="367"/>
      <c r="AI44" s="367"/>
      <c r="AJ44" s="367"/>
    </row>
    <row r="45" spans="1:36" s="176" customFormat="1" ht="21.6" hidden="1" thickBot="1">
      <c r="A45" s="162"/>
      <c r="B45" s="163" t="s">
        <v>97</v>
      </c>
      <c r="C45" s="164"/>
      <c r="D45" s="164"/>
      <c r="E45" s="164">
        <f t="shared" si="35"/>
        <v>0</v>
      </c>
      <c r="F45" s="164"/>
      <c r="G45" s="164"/>
      <c r="H45" s="164"/>
      <c r="I45" s="337"/>
      <c r="J45" s="165"/>
      <c r="K45" s="158">
        <f t="shared" si="22"/>
        <v>0</v>
      </c>
      <c r="L45" s="169">
        <f t="shared" si="3"/>
        <v>0</v>
      </c>
      <c r="M45" s="159">
        <f t="shared" si="23"/>
        <v>0</v>
      </c>
      <c r="N45" s="169">
        <f t="shared" si="4"/>
        <v>0</v>
      </c>
      <c r="O45" s="168"/>
      <c r="S45" s="237" t="e">
        <f t="shared" si="33"/>
        <v>#DIV/0!</v>
      </c>
      <c r="T45" s="237" t="e">
        <f t="shared" si="34"/>
        <v>#DIV/0!</v>
      </c>
      <c r="U45" s="237" t="e">
        <f t="shared" si="6"/>
        <v>#DIV/0!</v>
      </c>
      <c r="V45" s="176">
        <f t="shared" si="7"/>
        <v>0</v>
      </c>
      <c r="AH45" s="368"/>
      <c r="AI45" s="368"/>
      <c r="AJ45" s="368"/>
    </row>
    <row r="46" spans="1:36" s="161" customFormat="1" ht="21" hidden="1">
      <c r="A46" s="153" t="s">
        <v>98</v>
      </c>
      <c r="B46" s="154" t="s">
        <v>99</v>
      </c>
      <c r="C46" s="155"/>
      <c r="D46" s="155"/>
      <c r="E46" s="155">
        <f t="shared" si="35"/>
        <v>0</v>
      </c>
      <c r="F46" s="155"/>
      <c r="G46" s="155"/>
      <c r="H46" s="155"/>
      <c r="I46" s="336"/>
      <c r="J46" s="157"/>
      <c r="K46" s="158">
        <f t="shared" si="22"/>
        <v>0</v>
      </c>
      <c r="L46" s="169">
        <f t="shared" si="3"/>
        <v>0</v>
      </c>
      <c r="M46" s="159">
        <f t="shared" si="23"/>
        <v>0</v>
      </c>
      <c r="N46" s="169">
        <f t="shared" si="4"/>
        <v>0</v>
      </c>
      <c r="O46" s="169"/>
      <c r="S46" s="237" t="e">
        <f t="shared" si="33"/>
        <v>#DIV/0!</v>
      </c>
      <c r="T46" s="237" t="e">
        <f t="shared" si="34"/>
        <v>#DIV/0!</v>
      </c>
      <c r="U46" s="237" t="e">
        <f t="shared" si="6"/>
        <v>#DIV/0!</v>
      </c>
      <c r="V46" s="161">
        <f t="shared" si="7"/>
        <v>0</v>
      </c>
      <c r="AH46" s="366"/>
      <c r="AI46" s="366"/>
      <c r="AJ46" s="366"/>
    </row>
    <row r="47" spans="1:36" s="161" customFormat="1" ht="21" hidden="1">
      <c r="A47" s="153" t="s">
        <v>100</v>
      </c>
      <c r="B47" s="154" t="s">
        <v>101</v>
      </c>
      <c r="C47" s="155"/>
      <c r="D47" s="155"/>
      <c r="E47" s="155">
        <f t="shared" si="35"/>
        <v>0</v>
      </c>
      <c r="F47" s="155"/>
      <c r="G47" s="155"/>
      <c r="H47" s="155"/>
      <c r="I47" s="336"/>
      <c r="J47" s="157"/>
      <c r="K47" s="158">
        <f t="shared" si="22"/>
        <v>0</v>
      </c>
      <c r="L47" s="169">
        <f t="shared" si="3"/>
        <v>0</v>
      </c>
      <c r="M47" s="159">
        <f t="shared" si="23"/>
        <v>0</v>
      </c>
      <c r="N47" s="169">
        <f t="shared" si="4"/>
        <v>0</v>
      </c>
      <c r="O47" s="169"/>
      <c r="S47" s="237" t="e">
        <f t="shared" si="33"/>
        <v>#DIV/0!</v>
      </c>
      <c r="T47" s="237" t="e">
        <f t="shared" si="34"/>
        <v>#DIV/0!</v>
      </c>
      <c r="U47" s="237" t="e">
        <f t="shared" si="6"/>
        <v>#DIV/0!</v>
      </c>
      <c r="V47" s="161">
        <f t="shared" si="7"/>
        <v>0</v>
      </c>
      <c r="AH47" s="366"/>
      <c r="AI47" s="366"/>
      <c r="AJ47" s="366"/>
    </row>
    <row r="48" spans="1:36" s="167" customFormat="1" ht="21" hidden="1">
      <c r="A48" s="162"/>
      <c r="B48" s="163" t="s">
        <v>83</v>
      </c>
      <c r="C48" s="164"/>
      <c r="D48" s="164"/>
      <c r="E48" s="164">
        <f t="shared" si="35"/>
        <v>0</v>
      </c>
      <c r="F48" s="164"/>
      <c r="G48" s="164"/>
      <c r="H48" s="164"/>
      <c r="I48" s="337"/>
      <c r="J48" s="165"/>
      <c r="K48" s="158">
        <f t="shared" si="22"/>
        <v>0</v>
      </c>
      <c r="L48" s="169">
        <f t="shared" si="3"/>
        <v>0</v>
      </c>
      <c r="M48" s="159">
        <f t="shared" si="23"/>
        <v>0</v>
      </c>
      <c r="N48" s="169">
        <f t="shared" si="4"/>
        <v>0</v>
      </c>
      <c r="O48" s="168"/>
      <c r="S48" s="237" t="e">
        <f t="shared" si="33"/>
        <v>#DIV/0!</v>
      </c>
      <c r="T48" s="237" t="e">
        <f t="shared" si="34"/>
        <v>#DIV/0!</v>
      </c>
      <c r="U48" s="237" t="e">
        <f t="shared" si="6"/>
        <v>#DIV/0!</v>
      </c>
      <c r="V48" s="167">
        <f t="shared" si="7"/>
        <v>0</v>
      </c>
      <c r="AH48" s="367"/>
      <c r="AI48" s="367"/>
      <c r="AJ48" s="367"/>
    </row>
    <row r="49" spans="1:36" s="167" customFormat="1" ht="21" hidden="1">
      <c r="A49" s="162" t="s">
        <v>102</v>
      </c>
      <c r="B49" s="163" t="s">
        <v>85</v>
      </c>
      <c r="C49" s="164"/>
      <c r="D49" s="164"/>
      <c r="E49" s="164">
        <f t="shared" si="35"/>
        <v>0</v>
      </c>
      <c r="F49" s="164"/>
      <c r="G49" s="164"/>
      <c r="H49" s="164"/>
      <c r="I49" s="337"/>
      <c r="J49" s="165"/>
      <c r="K49" s="158">
        <f t="shared" si="22"/>
        <v>0</v>
      </c>
      <c r="L49" s="169">
        <f t="shared" si="3"/>
        <v>0</v>
      </c>
      <c r="M49" s="159">
        <f t="shared" si="23"/>
        <v>0</v>
      </c>
      <c r="N49" s="169">
        <f t="shared" si="4"/>
        <v>0</v>
      </c>
      <c r="O49" s="168"/>
      <c r="S49" s="237" t="e">
        <f t="shared" si="33"/>
        <v>#DIV/0!</v>
      </c>
      <c r="T49" s="237" t="e">
        <f t="shared" si="34"/>
        <v>#DIV/0!</v>
      </c>
      <c r="U49" s="237" t="e">
        <f t="shared" si="6"/>
        <v>#DIV/0!</v>
      </c>
      <c r="V49" s="167">
        <f t="shared" si="7"/>
        <v>0</v>
      </c>
      <c r="AH49" s="367"/>
      <c r="AI49" s="367"/>
      <c r="AJ49" s="367"/>
    </row>
    <row r="50" spans="1:36" s="167" customFormat="1" ht="21" hidden="1">
      <c r="A50" s="162" t="s">
        <v>103</v>
      </c>
      <c r="B50" s="163" t="s">
        <v>87</v>
      </c>
      <c r="C50" s="164"/>
      <c r="D50" s="164"/>
      <c r="E50" s="164">
        <f t="shared" si="35"/>
        <v>0</v>
      </c>
      <c r="F50" s="164"/>
      <c r="G50" s="164"/>
      <c r="H50" s="164"/>
      <c r="I50" s="337"/>
      <c r="J50" s="165"/>
      <c r="K50" s="158">
        <f t="shared" si="22"/>
        <v>0</v>
      </c>
      <c r="L50" s="169">
        <f t="shared" si="3"/>
        <v>0</v>
      </c>
      <c r="M50" s="159">
        <f t="shared" si="23"/>
        <v>0</v>
      </c>
      <c r="N50" s="169">
        <f t="shared" si="4"/>
        <v>0</v>
      </c>
      <c r="O50" s="168"/>
      <c r="S50" s="237" t="e">
        <f t="shared" si="33"/>
        <v>#DIV/0!</v>
      </c>
      <c r="T50" s="237" t="e">
        <f t="shared" si="34"/>
        <v>#DIV/0!</v>
      </c>
      <c r="U50" s="237" t="e">
        <f t="shared" si="6"/>
        <v>#DIV/0!</v>
      </c>
      <c r="V50" s="167">
        <f t="shared" si="7"/>
        <v>0</v>
      </c>
      <c r="AH50" s="367"/>
      <c r="AI50" s="367"/>
      <c r="AJ50" s="367"/>
    </row>
    <row r="51" spans="1:36" s="167" customFormat="1" ht="21" hidden="1">
      <c r="A51" s="162"/>
      <c r="B51" s="163" t="s">
        <v>83</v>
      </c>
      <c r="C51" s="164"/>
      <c r="D51" s="164"/>
      <c r="E51" s="164">
        <f t="shared" si="35"/>
        <v>0</v>
      </c>
      <c r="F51" s="164"/>
      <c r="G51" s="164"/>
      <c r="H51" s="164"/>
      <c r="I51" s="337"/>
      <c r="J51" s="165"/>
      <c r="K51" s="158">
        <f t="shared" si="22"/>
        <v>0</v>
      </c>
      <c r="L51" s="169">
        <f t="shared" si="3"/>
        <v>0</v>
      </c>
      <c r="M51" s="159">
        <f t="shared" si="23"/>
        <v>0</v>
      </c>
      <c r="N51" s="169">
        <f t="shared" si="4"/>
        <v>0</v>
      </c>
      <c r="O51" s="168"/>
      <c r="S51" s="237" t="e">
        <f t="shared" si="33"/>
        <v>#DIV/0!</v>
      </c>
      <c r="T51" s="237" t="e">
        <f t="shared" si="34"/>
        <v>#DIV/0!</v>
      </c>
      <c r="U51" s="237" t="e">
        <f t="shared" si="6"/>
        <v>#DIV/0!</v>
      </c>
      <c r="V51" s="167">
        <f t="shared" si="7"/>
        <v>0</v>
      </c>
      <c r="AH51" s="367"/>
      <c r="AI51" s="367"/>
      <c r="AJ51" s="367"/>
    </row>
    <row r="52" spans="1:36" s="167" customFormat="1" ht="21" hidden="1">
      <c r="A52" s="162" t="s">
        <v>104</v>
      </c>
      <c r="B52" s="163" t="s">
        <v>94</v>
      </c>
      <c r="C52" s="164"/>
      <c r="D52" s="164"/>
      <c r="E52" s="164">
        <f t="shared" si="35"/>
        <v>0</v>
      </c>
      <c r="F52" s="164"/>
      <c r="G52" s="164"/>
      <c r="H52" s="164"/>
      <c r="I52" s="337"/>
      <c r="J52" s="165"/>
      <c r="K52" s="158">
        <f t="shared" si="22"/>
        <v>0</v>
      </c>
      <c r="L52" s="169">
        <f t="shared" si="3"/>
        <v>0</v>
      </c>
      <c r="M52" s="159">
        <f t="shared" si="23"/>
        <v>0</v>
      </c>
      <c r="N52" s="169">
        <f t="shared" si="4"/>
        <v>0</v>
      </c>
      <c r="O52" s="168"/>
      <c r="S52" s="237" t="e">
        <f t="shared" si="33"/>
        <v>#DIV/0!</v>
      </c>
      <c r="T52" s="237" t="e">
        <f t="shared" si="34"/>
        <v>#DIV/0!</v>
      </c>
      <c r="U52" s="237" t="e">
        <f t="shared" si="6"/>
        <v>#DIV/0!</v>
      </c>
      <c r="V52" s="167">
        <f t="shared" si="7"/>
        <v>0</v>
      </c>
      <c r="AH52" s="367"/>
      <c r="AI52" s="367"/>
      <c r="AJ52" s="367"/>
    </row>
    <row r="53" spans="1:36" s="167" customFormat="1" ht="21" hidden="1">
      <c r="A53" s="177" t="s">
        <v>105</v>
      </c>
      <c r="B53" s="163" t="s">
        <v>106</v>
      </c>
      <c r="C53" s="164"/>
      <c r="D53" s="164"/>
      <c r="E53" s="164">
        <f t="shared" si="35"/>
        <v>0</v>
      </c>
      <c r="F53" s="164"/>
      <c r="G53" s="164"/>
      <c r="H53" s="164"/>
      <c r="I53" s="337"/>
      <c r="J53" s="165"/>
      <c r="K53" s="158">
        <f t="shared" si="22"/>
        <v>0</v>
      </c>
      <c r="L53" s="169">
        <f t="shared" si="3"/>
        <v>0</v>
      </c>
      <c r="M53" s="159">
        <f t="shared" si="23"/>
        <v>0</v>
      </c>
      <c r="N53" s="169">
        <f t="shared" si="4"/>
        <v>0</v>
      </c>
      <c r="O53" s="168"/>
      <c r="S53" s="237" t="e">
        <f t="shared" si="33"/>
        <v>#DIV/0!</v>
      </c>
      <c r="T53" s="237" t="e">
        <f t="shared" si="34"/>
        <v>#DIV/0!</v>
      </c>
      <c r="U53" s="237" t="e">
        <f t="shared" si="6"/>
        <v>#DIV/0!</v>
      </c>
      <c r="V53" s="167">
        <f t="shared" si="7"/>
        <v>0</v>
      </c>
      <c r="AH53" s="367"/>
      <c r="AI53" s="367"/>
      <c r="AJ53" s="367"/>
    </row>
    <row r="54" spans="1:36" s="167" customFormat="1" ht="21" hidden="1">
      <c r="A54" s="162" t="s">
        <v>107</v>
      </c>
      <c r="B54" s="163" t="s">
        <v>96</v>
      </c>
      <c r="C54" s="164"/>
      <c r="D54" s="164"/>
      <c r="E54" s="164">
        <f t="shared" si="35"/>
        <v>0</v>
      </c>
      <c r="F54" s="164"/>
      <c r="G54" s="164"/>
      <c r="H54" s="164"/>
      <c r="I54" s="337"/>
      <c r="J54" s="165"/>
      <c r="K54" s="158">
        <f t="shared" si="22"/>
        <v>0</v>
      </c>
      <c r="L54" s="169">
        <f t="shared" si="3"/>
        <v>0</v>
      </c>
      <c r="M54" s="159">
        <f t="shared" si="23"/>
        <v>0</v>
      </c>
      <c r="N54" s="169">
        <f t="shared" si="4"/>
        <v>0</v>
      </c>
      <c r="O54" s="168"/>
      <c r="S54" s="237" t="e">
        <f t="shared" si="33"/>
        <v>#DIV/0!</v>
      </c>
      <c r="T54" s="237" t="e">
        <f t="shared" si="34"/>
        <v>#DIV/0!</v>
      </c>
      <c r="U54" s="237" t="e">
        <f t="shared" si="6"/>
        <v>#DIV/0!</v>
      </c>
      <c r="V54" s="167">
        <f t="shared" si="7"/>
        <v>0</v>
      </c>
      <c r="AH54" s="367"/>
      <c r="AI54" s="367"/>
      <c r="AJ54" s="367"/>
    </row>
    <row r="55" spans="1:36" s="167" customFormat="1" ht="21" hidden="1">
      <c r="A55" s="177" t="s">
        <v>108</v>
      </c>
      <c r="B55" s="163" t="s">
        <v>109</v>
      </c>
      <c r="C55" s="164"/>
      <c r="D55" s="164"/>
      <c r="E55" s="164">
        <f t="shared" si="35"/>
        <v>0</v>
      </c>
      <c r="F55" s="164"/>
      <c r="G55" s="164"/>
      <c r="H55" s="164"/>
      <c r="I55" s="337"/>
      <c r="J55" s="165"/>
      <c r="K55" s="158">
        <f t="shared" si="22"/>
        <v>0</v>
      </c>
      <c r="L55" s="169">
        <f t="shared" si="3"/>
        <v>0</v>
      </c>
      <c r="M55" s="159">
        <f t="shared" si="23"/>
        <v>0</v>
      </c>
      <c r="N55" s="169">
        <f t="shared" si="4"/>
        <v>0</v>
      </c>
      <c r="O55" s="168"/>
      <c r="S55" s="237" t="e">
        <f t="shared" si="33"/>
        <v>#DIV/0!</v>
      </c>
      <c r="T55" s="237" t="e">
        <f t="shared" si="34"/>
        <v>#DIV/0!</v>
      </c>
      <c r="U55" s="237" t="e">
        <f t="shared" si="6"/>
        <v>#DIV/0!</v>
      </c>
      <c r="V55" s="167">
        <f t="shared" si="7"/>
        <v>0</v>
      </c>
      <c r="AH55" s="367"/>
      <c r="AI55" s="367"/>
      <c r="AJ55" s="367"/>
    </row>
    <row r="56" spans="1:36" s="167" customFormat="1" ht="21" hidden="1">
      <c r="A56" s="162"/>
      <c r="B56" s="163" t="s">
        <v>97</v>
      </c>
      <c r="C56" s="164"/>
      <c r="D56" s="164"/>
      <c r="E56" s="164">
        <f t="shared" si="35"/>
        <v>0</v>
      </c>
      <c r="F56" s="164"/>
      <c r="G56" s="164"/>
      <c r="H56" s="164"/>
      <c r="I56" s="337"/>
      <c r="J56" s="165"/>
      <c r="K56" s="158">
        <f t="shared" si="22"/>
        <v>0</v>
      </c>
      <c r="L56" s="169">
        <f t="shared" si="3"/>
        <v>0</v>
      </c>
      <c r="M56" s="159">
        <f t="shared" si="23"/>
        <v>0</v>
      </c>
      <c r="N56" s="169">
        <f t="shared" si="4"/>
        <v>0</v>
      </c>
      <c r="O56" s="168"/>
      <c r="S56" s="237" t="e">
        <f t="shared" si="33"/>
        <v>#DIV/0!</v>
      </c>
      <c r="T56" s="237" t="e">
        <f t="shared" si="34"/>
        <v>#DIV/0!</v>
      </c>
      <c r="U56" s="237" t="e">
        <f t="shared" si="6"/>
        <v>#DIV/0!</v>
      </c>
      <c r="V56" s="167">
        <f t="shared" si="7"/>
        <v>0</v>
      </c>
      <c r="AH56" s="367"/>
      <c r="AI56" s="367"/>
      <c r="AJ56" s="367"/>
    </row>
    <row r="57" spans="1:36" s="167" customFormat="1" ht="21" hidden="1">
      <c r="A57" s="162" t="s">
        <v>110</v>
      </c>
      <c r="B57" s="163" t="s">
        <v>111</v>
      </c>
      <c r="C57" s="164"/>
      <c r="D57" s="164"/>
      <c r="E57" s="164">
        <f t="shared" si="35"/>
        <v>0</v>
      </c>
      <c r="F57" s="164"/>
      <c r="G57" s="164"/>
      <c r="H57" s="164"/>
      <c r="I57" s="337"/>
      <c r="J57" s="165"/>
      <c r="K57" s="158">
        <f t="shared" si="22"/>
        <v>0</v>
      </c>
      <c r="L57" s="169">
        <f t="shared" si="3"/>
        <v>0</v>
      </c>
      <c r="M57" s="159">
        <f t="shared" si="23"/>
        <v>0</v>
      </c>
      <c r="N57" s="169">
        <f t="shared" si="4"/>
        <v>0</v>
      </c>
      <c r="O57" s="168"/>
      <c r="S57" s="237" t="e">
        <f t="shared" si="33"/>
        <v>#DIV/0!</v>
      </c>
      <c r="T57" s="237" t="e">
        <f t="shared" si="34"/>
        <v>#DIV/0!</v>
      </c>
      <c r="U57" s="237" t="e">
        <f t="shared" si="6"/>
        <v>#DIV/0!</v>
      </c>
      <c r="V57" s="167">
        <f t="shared" si="7"/>
        <v>0</v>
      </c>
      <c r="AH57" s="367"/>
      <c r="AI57" s="367"/>
      <c r="AJ57" s="367"/>
    </row>
    <row r="58" spans="1:36" s="167" customFormat="1" ht="21" hidden="1">
      <c r="A58" s="162" t="s">
        <v>112</v>
      </c>
      <c r="B58" s="178" t="s">
        <v>113</v>
      </c>
      <c r="C58" s="164"/>
      <c r="D58" s="164"/>
      <c r="E58" s="164">
        <f t="shared" si="35"/>
        <v>0</v>
      </c>
      <c r="F58" s="164"/>
      <c r="G58" s="164"/>
      <c r="H58" s="164"/>
      <c r="I58" s="337"/>
      <c r="J58" s="165"/>
      <c r="K58" s="158">
        <f t="shared" si="22"/>
        <v>0</v>
      </c>
      <c r="L58" s="169">
        <f t="shared" si="3"/>
        <v>0</v>
      </c>
      <c r="M58" s="159">
        <f t="shared" si="23"/>
        <v>0</v>
      </c>
      <c r="N58" s="169">
        <f t="shared" si="4"/>
        <v>0</v>
      </c>
      <c r="O58" s="168"/>
      <c r="S58" s="237" t="e">
        <f t="shared" si="33"/>
        <v>#DIV/0!</v>
      </c>
      <c r="T58" s="237" t="e">
        <f t="shared" si="34"/>
        <v>#DIV/0!</v>
      </c>
      <c r="U58" s="237" t="e">
        <f t="shared" si="6"/>
        <v>#DIV/0!</v>
      </c>
      <c r="V58" s="167">
        <f t="shared" si="7"/>
        <v>0</v>
      </c>
      <c r="AH58" s="367"/>
      <c r="AI58" s="367"/>
      <c r="AJ58" s="367"/>
    </row>
    <row r="59" spans="1:36" s="167" customFormat="1" ht="21" hidden="1">
      <c r="A59" s="162" t="s">
        <v>114</v>
      </c>
      <c r="B59" s="178" t="s">
        <v>115</v>
      </c>
      <c r="C59" s="164"/>
      <c r="D59" s="164"/>
      <c r="E59" s="164">
        <f t="shared" si="35"/>
        <v>0</v>
      </c>
      <c r="F59" s="164"/>
      <c r="G59" s="164"/>
      <c r="H59" s="164"/>
      <c r="I59" s="337"/>
      <c r="J59" s="165"/>
      <c r="K59" s="158">
        <f t="shared" si="22"/>
        <v>0</v>
      </c>
      <c r="L59" s="169">
        <f t="shared" si="3"/>
        <v>0</v>
      </c>
      <c r="M59" s="159">
        <f t="shared" si="23"/>
        <v>0</v>
      </c>
      <c r="N59" s="169">
        <f t="shared" si="4"/>
        <v>0</v>
      </c>
      <c r="O59" s="168"/>
      <c r="S59" s="237" t="e">
        <f t="shared" si="33"/>
        <v>#DIV/0!</v>
      </c>
      <c r="T59" s="237" t="e">
        <f t="shared" si="34"/>
        <v>#DIV/0!</v>
      </c>
      <c r="U59" s="237" t="e">
        <f t="shared" si="6"/>
        <v>#DIV/0!</v>
      </c>
      <c r="V59" s="167">
        <f t="shared" si="7"/>
        <v>0</v>
      </c>
      <c r="AH59" s="367"/>
      <c r="AI59" s="367"/>
      <c r="AJ59" s="367"/>
    </row>
    <row r="60" spans="1:36" s="167" customFormat="1" ht="21" hidden="1">
      <c r="A60" s="162" t="s">
        <v>116</v>
      </c>
      <c r="B60" s="178" t="s">
        <v>117</v>
      </c>
      <c r="C60" s="164"/>
      <c r="D60" s="164"/>
      <c r="E60" s="164">
        <f t="shared" si="35"/>
        <v>0</v>
      </c>
      <c r="F60" s="164"/>
      <c r="G60" s="164"/>
      <c r="H60" s="164"/>
      <c r="I60" s="337"/>
      <c r="J60" s="165"/>
      <c r="K60" s="158">
        <f t="shared" si="22"/>
        <v>0</v>
      </c>
      <c r="L60" s="169">
        <f t="shared" si="3"/>
        <v>0</v>
      </c>
      <c r="M60" s="159">
        <f t="shared" si="23"/>
        <v>0</v>
      </c>
      <c r="N60" s="169">
        <f t="shared" si="4"/>
        <v>0</v>
      </c>
      <c r="O60" s="168"/>
      <c r="S60" s="237" t="e">
        <f t="shared" si="33"/>
        <v>#DIV/0!</v>
      </c>
      <c r="T60" s="237" t="e">
        <f t="shared" si="34"/>
        <v>#DIV/0!</v>
      </c>
      <c r="U60" s="237" t="e">
        <f t="shared" si="6"/>
        <v>#DIV/0!</v>
      </c>
      <c r="V60" s="167">
        <f t="shared" si="7"/>
        <v>0</v>
      </c>
      <c r="AH60" s="367"/>
      <c r="AI60" s="367"/>
      <c r="AJ60" s="367"/>
    </row>
    <row r="61" spans="1:36" s="167" customFormat="1" ht="21" hidden="1">
      <c r="A61" s="162" t="s">
        <v>118</v>
      </c>
      <c r="B61" s="178" t="s">
        <v>119</v>
      </c>
      <c r="C61" s="164"/>
      <c r="D61" s="164"/>
      <c r="E61" s="164">
        <f t="shared" si="35"/>
        <v>0</v>
      </c>
      <c r="F61" s="164"/>
      <c r="G61" s="164"/>
      <c r="H61" s="164"/>
      <c r="I61" s="337"/>
      <c r="J61" s="165"/>
      <c r="K61" s="158">
        <f t="shared" si="22"/>
        <v>0</v>
      </c>
      <c r="L61" s="169">
        <f t="shared" si="3"/>
        <v>0</v>
      </c>
      <c r="M61" s="159">
        <f t="shared" si="23"/>
        <v>0</v>
      </c>
      <c r="N61" s="169">
        <f t="shared" si="4"/>
        <v>0</v>
      </c>
      <c r="O61" s="168"/>
      <c r="S61" s="237" t="e">
        <f t="shared" si="33"/>
        <v>#DIV/0!</v>
      </c>
      <c r="T61" s="237" t="e">
        <f t="shared" si="34"/>
        <v>#DIV/0!</v>
      </c>
      <c r="U61" s="237" t="e">
        <f t="shared" si="6"/>
        <v>#DIV/0!</v>
      </c>
      <c r="V61" s="167">
        <f t="shared" si="7"/>
        <v>0</v>
      </c>
      <c r="AH61" s="367"/>
      <c r="AI61" s="367"/>
      <c r="AJ61" s="367"/>
    </row>
    <row r="62" spans="1:36" s="161" customFormat="1" ht="41.4" hidden="1">
      <c r="A62" s="153" t="s">
        <v>120</v>
      </c>
      <c r="B62" s="179" t="s">
        <v>189</v>
      </c>
      <c r="C62" s="155"/>
      <c r="D62" s="155"/>
      <c r="E62" s="155">
        <f t="shared" si="35"/>
        <v>0</v>
      </c>
      <c r="F62" s="155"/>
      <c r="G62" s="155"/>
      <c r="H62" s="155"/>
      <c r="I62" s="336"/>
      <c r="J62" s="157"/>
      <c r="K62" s="158">
        <f t="shared" si="22"/>
        <v>0</v>
      </c>
      <c r="L62" s="169">
        <f t="shared" si="3"/>
        <v>0</v>
      </c>
      <c r="M62" s="159">
        <f t="shared" si="23"/>
        <v>0</v>
      </c>
      <c r="N62" s="169">
        <f t="shared" si="4"/>
        <v>0</v>
      </c>
      <c r="O62" s="169"/>
      <c r="S62" s="237" t="e">
        <f t="shared" si="33"/>
        <v>#DIV/0!</v>
      </c>
      <c r="T62" s="237" t="e">
        <f t="shared" si="34"/>
        <v>#DIV/0!</v>
      </c>
      <c r="U62" s="237" t="e">
        <f t="shared" si="6"/>
        <v>#DIV/0!</v>
      </c>
      <c r="V62" s="161">
        <f t="shared" si="7"/>
        <v>0</v>
      </c>
      <c r="AH62" s="366"/>
      <c r="AI62" s="366"/>
      <c r="AJ62" s="366"/>
    </row>
    <row r="63" spans="1:36" s="167" customFormat="1" ht="21" hidden="1">
      <c r="A63" s="162"/>
      <c r="B63" s="163" t="s">
        <v>72</v>
      </c>
      <c r="C63" s="164"/>
      <c r="D63" s="164"/>
      <c r="E63" s="164">
        <f t="shared" si="35"/>
        <v>0</v>
      </c>
      <c r="F63" s="164"/>
      <c r="G63" s="164"/>
      <c r="H63" s="164"/>
      <c r="I63" s="337"/>
      <c r="J63" s="165"/>
      <c r="K63" s="158">
        <f t="shared" si="22"/>
        <v>0</v>
      </c>
      <c r="L63" s="169">
        <f t="shared" si="3"/>
        <v>0</v>
      </c>
      <c r="M63" s="159">
        <f t="shared" si="23"/>
        <v>0</v>
      </c>
      <c r="N63" s="169">
        <f t="shared" si="4"/>
        <v>0</v>
      </c>
      <c r="O63" s="168"/>
      <c r="S63" s="237" t="e">
        <f t="shared" si="33"/>
        <v>#DIV/0!</v>
      </c>
      <c r="T63" s="237" t="e">
        <f t="shared" si="34"/>
        <v>#DIV/0!</v>
      </c>
      <c r="U63" s="237" t="e">
        <f t="shared" si="6"/>
        <v>#DIV/0!</v>
      </c>
      <c r="V63" s="167">
        <f t="shared" si="7"/>
        <v>0</v>
      </c>
      <c r="AH63" s="367"/>
      <c r="AI63" s="367"/>
      <c r="AJ63" s="367"/>
    </row>
    <row r="64" spans="1:36" s="167" customFormat="1" ht="21" hidden="1">
      <c r="A64" s="162" t="s">
        <v>121</v>
      </c>
      <c r="B64" s="163" t="s">
        <v>91</v>
      </c>
      <c r="C64" s="164"/>
      <c r="D64" s="164"/>
      <c r="E64" s="164">
        <f t="shared" si="35"/>
        <v>0</v>
      </c>
      <c r="F64" s="164"/>
      <c r="G64" s="164"/>
      <c r="H64" s="164"/>
      <c r="I64" s="337"/>
      <c r="J64" s="165"/>
      <c r="K64" s="158">
        <f t="shared" si="22"/>
        <v>0</v>
      </c>
      <c r="L64" s="169">
        <f t="shared" si="3"/>
        <v>0</v>
      </c>
      <c r="M64" s="159">
        <f t="shared" si="23"/>
        <v>0</v>
      </c>
      <c r="N64" s="169">
        <f t="shared" si="4"/>
        <v>0</v>
      </c>
      <c r="O64" s="168"/>
      <c r="S64" s="237" t="e">
        <f t="shared" si="33"/>
        <v>#DIV/0!</v>
      </c>
      <c r="T64" s="237" t="e">
        <f t="shared" si="34"/>
        <v>#DIV/0!</v>
      </c>
      <c r="U64" s="237" t="e">
        <f t="shared" si="6"/>
        <v>#DIV/0!</v>
      </c>
      <c r="V64" s="167">
        <f t="shared" si="7"/>
        <v>0</v>
      </c>
      <c r="AH64" s="367"/>
      <c r="AI64" s="367"/>
      <c r="AJ64" s="367"/>
    </row>
    <row r="65" spans="1:36" s="167" customFormat="1" ht="21" hidden="1">
      <c r="A65" s="162" t="s">
        <v>122</v>
      </c>
      <c r="B65" s="163" t="s">
        <v>74</v>
      </c>
      <c r="C65" s="164"/>
      <c r="D65" s="164"/>
      <c r="E65" s="164">
        <f t="shared" si="35"/>
        <v>0</v>
      </c>
      <c r="F65" s="164"/>
      <c r="G65" s="164"/>
      <c r="H65" s="164"/>
      <c r="I65" s="337"/>
      <c r="J65" s="165"/>
      <c r="K65" s="158">
        <f t="shared" si="22"/>
        <v>0</v>
      </c>
      <c r="L65" s="169">
        <f t="shared" si="3"/>
        <v>0</v>
      </c>
      <c r="M65" s="159">
        <f t="shared" si="23"/>
        <v>0</v>
      </c>
      <c r="N65" s="169">
        <f t="shared" si="4"/>
        <v>0</v>
      </c>
      <c r="O65" s="168"/>
      <c r="S65" s="237" t="e">
        <f t="shared" si="33"/>
        <v>#DIV/0!</v>
      </c>
      <c r="T65" s="237" t="e">
        <f t="shared" si="34"/>
        <v>#DIV/0!</v>
      </c>
      <c r="U65" s="237" t="e">
        <f t="shared" si="6"/>
        <v>#DIV/0!</v>
      </c>
      <c r="V65" s="167">
        <f t="shared" si="7"/>
        <v>0</v>
      </c>
      <c r="AH65" s="367"/>
      <c r="AI65" s="367"/>
      <c r="AJ65" s="367"/>
    </row>
    <row r="66" spans="1:36" s="167" customFormat="1" ht="21" hidden="1">
      <c r="A66" s="162"/>
      <c r="B66" s="163" t="s">
        <v>72</v>
      </c>
      <c r="C66" s="164"/>
      <c r="D66" s="164"/>
      <c r="E66" s="164">
        <f t="shared" si="35"/>
        <v>0</v>
      </c>
      <c r="F66" s="164"/>
      <c r="G66" s="164"/>
      <c r="H66" s="164"/>
      <c r="I66" s="337"/>
      <c r="J66" s="165"/>
      <c r="K66" s="158">
        <f t="shared" si="22"/>
        <v>0</v>
      </c>
      <c r="L66" s="169">
        <f t="shared" si="3"/>
        <v>0</v>
      </c>
      <c r="M66" s="159">
        <f t="shared" si="23"/>
        <v>0</v>
      </c>
      <c r="N66" s="169">
        <f t="shared" si="4"/>
        <v>0</v>
      </c>
      <c r="O66" s="168"/>
      <c r="S66" s="237" t="e">
        <f t="shared" si="33"/>
        <v>#DIV/0!</v>
      </c>
      <c r="T66" s="237" t="e">
        <f t="shared" si="34"/>
        <v>#DIV/0!</v>
      </c>
      <c r="U66" s="237" t="e">
        <f t="shared" si="6"/>
        <v>#DIV/0!</v>
      </c>
      <c r="V66" s="167">
        <f t="shared" si="7"/>
        <v>0</v>
      </c>
      <c r="AH66" s="367"/>
      <c r="AI66" s="367"/>
      <c r="AJ66" s="367"/>
    </row>
    <row r="67" spans="1:36" s="167" customFormat="1" ht="21" hidden="1">
      <c r="A67" s="162" t="s">
        <v>123</v>
      </c>
      <c r="B67" s="163" t="s">
        <v>80</v>
      </c>
      <c r="C67" s="164"/>
      <c r="D67" s="164"/>
      <c r="E67" s="164">
        <f t="shared" si="35"/>
        <v>0</v>
      </c>
      <c r="F67" s="164"/>
      <c r="G67" s="164"/>
      <c r="H67" s="164"/>
      <c r="I67" s="337"/>
      <c r="J67" s="165"/>
      <c r="K67" s="158">
        <f t="shared" si="22"/>
        <v>0</v>
      </c>
      <c r="L67" s="169">
        <f t="shared" si="3"/>
        <v>0</v>
      </c>
      <c r="M67" s="159">
        <f t="shared" si="23"/>
        <v>0</v>
      </c>
      <c r="N67" s="169">
        <f t="shared" si="4"/>
        <v>0</v>
      </c>
      <c r="O67" s="168"/>
      <c r="S67" s="237" t="e">
        <f t="shared" si="33"/>
        <v>#DIV/0!</v>
      </c>
      <c r="T67" s="237" t="e">
        <f t="shared" si="34"/>
        <v>#DIV/0!</v>
      </c>
      <c r="U67" s="237" t="e">
        <f t="shared" si="6"/>
        <v>#DIV/0!</v>
      </c>
      <c r="V67" s="167">
        <f t="shared" si="7"/>
        <v>0</v>
      </c>
      <c r="AH67" s="367"/>
      <c r="AI67" s="367"/>
      <c r="AJ67" s="367"/>
    </row>
    <row r="68" spans="1:36" s="167" customFormat="1" ht="21" hidden="1">
      <c r="A68" s="192" t="s">
        <v>124</v>
      </c>
      <c r="B68" s="193" t="s">
        <v>96</v>
      </c>
      <c r="C68" s="194"/>
      <c r="D68" s="194"/>
      <c r="E68" s="194">
        <f t="shared" si="35"/>
        <v>0</v>
      </c>
      <c r="F68" s="194"/>
      <c r="G68" s="194"/>
      <c r="H68" s="194"/>
      <c r="I68" s="340"/>
      <c r="J68" s="195"/>
      <c r="K68" s="158">
        <f t="shared" si="22"/>
        <v>0</v>
      </c>
      <c r="L68" s="169">
        <f t="shared" si="3"/>
        <v>0</v>
      </c>
      <c r="M68" s="159">
        <f t="shared" si="23"/>
        <v>0</v>
      </c>
      <c r="N68" s="169">
        <f t="shared" si="4"/>
        <v>0</v>
      </c>
      <c r="O68" s="168"/>
      <c r="S68" s="237" t="e">
        <f t="shared" si="33"/>
        <v>#DIV/0!</v>
      </c>
      <c r="T68" s="237" t="e">
        <f t="shared" si="34"/>
        <v>#DIV/0!</v>
      </c>
      <c r="U68" s="237" t="e">
        <f t="shared" si="6"/>
        <v>#DIV/0!</v>
      </c>
      <c r="V68" s="167">
        <f t="shared" si="7"/>
        <v>0</v>
      </c>
      <c r="AH68" s="367"/>
      <c r="AI68" s="367"/>
      <c r="AJ68" s="367"/>
    </row>
    <row r="69" spans="1:36" s="170" customFormat="1" ht="21" hidden="1">
      <c r="A69" s="162"/>
      <c r="B69" s="163" t="s">
        <v>97</v>
      </c>
      <c r="C69" s="164"/>
      <c r="D69" s="164"/>
      <c r="E69" s="164">
        <f t="shared" si="35"/>
        <v>0</v>
      </c>
      <c r="F69" s="164"/>
      <c r="G69" s="164"/>
      <c r="H69" s="164"/>
      <c r="I69" s="337"/>
      <c r="J69" s="200"/>
      <c r="K69" s="158">
        <f t="shared" si="22"/>
        <v>0</v>
      </c>
      <c r="L69" s="169">
        <f t="shared" si="3"/>
        <v>0</v>
      </c>
      <c r="M69" s="159">
        <f t="shared" si="23"/>
        <v>0</v>
      </c>
      <c r="N69" s="169">
        <f t="shared" si="4"/>
        <v>0</v>
      </c>
      <c r="O69" s="168"/>
      <c r="S69" s="237" t="e">
        <f t="shared" si="33"/>
        <v>#DIV/0!</v>
      </c>
      <c r="T69" s="237" t="e">
        <f t="shared" si="34"/>
        <v>#DIV/0!</v>
      </c>
      <c r="U69" s="237" t="e">
        <f t="shared" si="6"/>
        <v>#DIV/0!</v>
      </c>
      <c r="V69" s="170">
        <f t="shared" si="7"/>
        <v>0</v>
      </c>
      <c r="AH69" s="369"/>
      <c r="AI69" s="369"/>
      <c r="AJ69" s="369"/>
    </row>
    <row r="70" spans="1:36" s="181" customFormat="1" ht="21" hidden="1">
      <c r="A70" s="196" t="s">
        <v>125</v>
      </c>
      <c r="B70" s="197" t="s">
        <v>99</v>
      </c>
      <c r="C70" s="198"/>
      <c r="D70" s="198"/>
      <c r="E70" s="198">
        <f t="shared" si="35"/>
        <v>0</v>
      </c>
      <c r="F70" s="198"/>
      <c r="G70" s="198"/>
      <c r="H70" s="198"/>
      <c r="I70" s="341"/>
      <c r="J70" s="199"/>
      <c r="K70" s="158">
        <f t="shared" si="22"/>
        <v>0</v>
      </c>
      <c r="L70" s="169">
        <f t="shared" si="3"/>
        <v>0</v>
      </c>
      <c r="M70" s="159">
        <f t="shared" si="23"/>
        <v>0</v>
      </c>
      <c r="N70" s="169">
        <f t="shared" si="4"/>
        <v>0</v>
      </c>
      <c r="O70" s="180"/>
      <c r="S70" s="237" t="e">
        <f t="shared" si="33"/>
        <v>#DIV/0!</v>
      </c>
      <c r="T70" s="237" t="e">
        <f t="shared" si="34"/>
        <v>#DIV/0!</v>
      </c>
      <c r="U70" s="237" t="e">
        <f t="shared" si="6"/>
        <v>#DIV/0!</v>
      </c>
      <c r="V70" s="181">
        <f t="shared" si="7"/>
        <v>0</v>
      </c>
      <c r="AH70" s="370"/>
      <c r="AI70" s="370"/>
      <c r="AJ70" s="370"/>
    </row>
    <row r="71" spans="1:36" s="181" customFormat="1" ht="21" hidden="1">
      <c r="A71" s="153" t="s">
        <v>126</v>
      </c>
      <c r="B71" s="154" t="s">
        <v>101</v>
      </c>
      <c r="C71" s="155"/>
      <c r="D71" s="155"/>
      <c r="E71" s="155">
        <f t="shared" si="35"/>
        <v>0</v>
      </c>
      <c r="F71" s="155"/>
      <c r="G71" s="155"/>
      <c r="H71" s="155"/>
      <c r="I71" s="336"/>
      <c r="J71" s="157"/>
      <c r="K71" s="158">
        <f t="shared" si="22"/>
        <v>0</v>
      </c>
      <c r="L71" s="169">
        <f t="shared" si="3"/>
        <v>0</v>
      </c>
      <c r="M71" s="159">
        <f t="shared" si="23"/>
        <v>0</v>
      </c>
      <c r="N71" s="169">
        <f t="shared" si="4"/>
        <v>0</v>
      </c>
      <c r="O71" s="180"/>
      <c r="S71" s="237" t="e">
        <f t="shared" si="33"/>
        <v>#DIV/0!</v>
      </c>
      <c r="T71" s="237" t="e">
        <f t="shared" si="34"/>
        <v>#DIV/0!</v>
      </c>
      <c r="U71" s="237" t="e">
        <f t="shared" si="6"/>
        <v>#DIV/0!</v>
      </c>
      <c r="V71" s="181">
        <f t="shared" si="7"/>
        <v>0</v>
      </c>
      <c r="AH71" s="370"/>
      <c r="AI71" s="370"/>
      <c r="AJ71" s="370"/>
    </row>
    <row r="72" spans="1:36" s="167" customFormat="1" ht="21" hidden="1">
      <c r="A72" s="162"/>
      <c r="B72" s="163" t="s">
        <v>83</v>
      </c>
      <c r="C72" s="164"/>
      <c r="D72" s="164"/>
      <c r="E72" s="164">
        <f t="shared" si="35"/>
        <v>0</v>
      </c>
      <c r="F72" s="164"/>
      <c r="G72" s="164"/>
      <c r="H72" s="164"/>
      <c r="I72" s="337"/>
      <c r="J72" s="165"/>
      <c r="K72" s="158">
        <f t="shared" si="22"/>
        <v>0</v>
      </c>
      <c r="L72" s="169">
        <f t="shared" si="3"/>
        <v>0</v>
      </c>
      <c r="M72" s="159">
        <f t="shared" si="23"/>
        <v>0</v>
      </c>
      <c r="N72" s="169">
        <f t="shared" si="4"/>
        <v>0</v>
      </c>
      <c r="O72" s="168"/>
      <c r="S72" s="237" t="e">
        <f t="shared" si="33"/>
        <v>#DIV/0!</v>
      </c>
      <c r="T72" s="237" t="e">
        <f t="shared" si="34"/>
        <v>#DIV/0!</v>
      </c>
      <c r="U72" s="237" t="e">
        <f t="shared" si="6"/>
        <v>#DIV/0!</v>
      </c>
      <c r="V72" s="167">
        <f t="shared" si="7"/>
        <v>0</v>
      </c>
      <c r="AH72" s="367"/>
      <c r="AI72" s="367"/>
      <c r="AJ72" s="367"/>
    </row>
    <row r="73" spans="1:36" s="167" customFormat="1" ht="21" hidden="1">
      <c r="A73" s="162" t="s">
        <v>127</v>
      </c>
      <c r="B73" s="163" t="s">
        <v>85</v>
      </c>
      <c r="C73" s="164"/>
      <c r="D73" s="164"/>
      <c r="E73" s="164">
        <f t="shared" si="35"/>
        <v>0</v>
      </c>
      <c r="F73" s="164"/>
      <c r="G73" s="164"/>
      <c r="H73" s="164"/>
      <c r="I73" s="337"/>
      <c r="J73" s="165"/>
      <c r="K73" s="158">
        <f t="shared" si="22"/>
        <v>0</v>
      </c>
      <c r="L73" s="169">
        <f t="shared" si="3"/>
        <v>0</v>
      </c>
      <c r="M73" s="159">
        <f t="shared" si="23"/>
        <v>0</v>
      </c>
      <c r="N73" s="169">
        <f t="shared" si="4"/>
        <v>0</v>
      </c>
      <c r="O73" s="168"/>
      <c r="S73" s="237" t="e">
        <f t="shared" si="33"/>
        <v>#DIV/0!</v>
      </c>
      <c r="T73" s="237" t="e">
        <f t="shared" si="34"/>
        <v>#DIV/0!</v>
      </c>
      <c r="U73" s="237" t="e">
        <f t="shared" si="6"/>
        <v>#DIV/0!</v>
      </c>
      <c r="V73" s="167">
        <f t="shared" si="7"/>
        <v>0</v>
      </c>
      <c r="AH73" s="367"/>
      <c r="AI73" s="367"/>
      <c r="AJ73" s="367"/>
    </row>
    <row r="74" spans="1:36" s="183" customFormat="1" ht="21" hidden="1">
      <c r="A74" s="162" t="s">
        <v>128</v>
      </c>
      <c r="B74" s="163" t="s">
        <v>87</v>
      </c>
      <c r="C74" s="164"/>
      <c r="D74" s="164"/>
      <c r="E74" s="164">
        <f t="shared" si="35"/>
        <v>0</v>
      </c>
      <c r="F74" s="164"/>
      <c r="G74" s="164"/>
      <c r="H74" s="164"/>
      <c r="I74" s="338"/>
      <c r="J74" s="165"/>
      <c r="K74" s="158">
        <f t="shared" si="22"/>
        <v>0</v>
      </c>
      <c r="L74" s="169">
        <f t="shared" si="3"/>
        <v>0</v>
      </c>
      <c r="M74" s="159">
        <f t="shared" si="23"/>
        <v>0</v>
      </c>
      <c r="N74" s="169">
        <f t="shared" si="4"/>
        <v>0</v>
      </c>
      <c r="O74" s="182"/>
      <c r="S74" s="237" t="e">
        <f t="shared" si="33"/>
        <v>#DIV/0!</v>
      </c>
      <c r="T74" s="237" t="e">
        <f t="shared" si="34"/>
        <v>#DIV/0!</v>
      </c>
      <c r="U74" s="237" t="e">
        <f t="shared" si="6"/>
        <v>#DIV/0!</v>
      </c>
      <c r="V74" s="183">
        <f t="shared" si="7"/>
        <v>0</v>
      </c>
      <c r="AH74" s="371"/>
      <c r="AI74" s="371"/>
      <c r="AJ74" s="371"/>
    </row>
    <row r="75" spans="1:36" s="167" customFormat="1" ht="21" hidden="1">
      <c r="A75" s="162"/>
      <c r="B75" s="163" t="s">
        <v>83</v>
      </c>
      <c r="C75" s="164"/>
      <c r="D75" s="164"/>
      <c r="E75" s="164">
        <f t="shared" si="35"/>
        <v>0</v>
      </c>
      <c r="F75" s="164"/>
      <c r="G75" s="164"/>
      <c r="H75" s="164"/>
      <c r="I75" s="337"/>
      <c r="J75" s="165"/>
      <c r="K75" s="158">
        <f t="shared" si="22"/>
        <v>0</v>
      </c>
      <c r="L75" s="169">
        <f t="shared" si="3"/>
        <v>0</v>
      </c>
      <c r="M75" s="159">
        <f t="shared" si="23"/>
        <v>0</v>
      </c>
      <c r="N75" s="169">
        <f t="shared" si="4"/>
        <v>0</v>
      </c>
      <c r="O75" s="168"/>
      <c r="S75" s="237" t="e">
        <f t="shared" si="33"/>
        <v>#DIV/0!</v>
      </c>
      <c r="T75" s="237" t="e">
        <f t="shared" si="34"/>
        <v>#DIV/0!</v>
      </c>
      <c r="U75" s="237" t="e">
        <f t="shared" si="6"/>
        <v>#DIV/0!</v>
      </c>
      <c r="V75" s="167">
        <f t="shared" si="7"/>
        <v>0</v>
      </c>
      <c r="AH75" s="367"/>
      <c r="AI75" s="367"/>
      <c r="AJ75" s="367"/>
    </row>
    <row r="76" spans="1:36" s="167" customFormat="1" ht="21" hidden="1">
      <c r="A76" s="174" t="s">
        <v>129</v>
      </c>
      <c r="B76" s="163" t="s">
        <v>80</v>
      </c>
      <c r="C76" s="164"/>
      <c r="D76" s="164"/>
      <c r="E76" s="164">
        <f t="shared" si="35"/>
        <v>0</v>
      </c>
      <c r="F76" s="164"/>
      <c r="G76" s="164"/>
      <c r="H76" s="164"/>
      <c r="I76" s="337"/>
      <c r="J76" s="165"/>
      <c r="K76" s="158">
        <f t="shared" si="22"/>
        <v>0</v>
      </c>
      <c r="L76" s="169">
        <f t="shared" si="3"/>
        <v>0</v>
      </c>
      <c r="M76" s="159">
        <f t="shared" si="23"/>
        <v>0</v>
      </c>
      <c r="N76" s="169">
        <f t="shared" si="4"/>
        <v>0</v>
      </c>
      <c r="O76" s="168"/>
      <c r="S76" s="237" t="e">
        <f t="shared" si="33"/>
        <v>#DIV/0!</v>
      </c>
      <c r="T76" s="237" t="e">
        <f t="shared" si="34"/>
        <v>#DIV/0!</v>
      </c>
      <c r="U76" s="237" t="e">
        <f t="shared" si="6"/>
        <v>#DIV/0!</v>
      </c>
      <c r="V76" s="167">
        <f t="shared" si="7"/>
        <v>0</v>
      </c>
      <c r="AH76" s="367"/>
      <c r="AI76" s="367"/>
      <c r="AJ76" s="367"/>
    </row>
    <row r="77" spans="1:36" s="167" customFormat="1" ht="21" hidden="1">
      <c r="A77" s="174" t="s">
        <v>190</v>
      </c>
      <c r="B77" s="175" t="s">
        <v>191</v>
      </c>
      <c r="C77" s="164"/>
      <c r="D77" s="164"/>
      <c r="E77" s="164">
        <f t="shared" si="35"/>
        <v>0</v>
      </c>
      <c r="F77" s="164"/>
      <c r="G77" s="164"/>
      <c r="H77" s="164"/>
      <c r="I77" s="337"/>
      <c r="J77" s="165"/>
      <c r="K77" s="158">
        <f t="shared" si="22"/>
        <v>0</v>
      </c>
      <c r="L77" s="169">
        <f t="shared" ref="L77:L143" si="36">H77-K77</f>
        <v>0</v>
      </c>
      <c r="M77" s="159">
        <f t="shared" si="23"/>
        <v>0</v>
      </c>
      <c r="N77" s="169">
        <f t="shared" ref="N77:N143" si="37">M77-G77</f>
        <v>0</v>
      </c>
      <c r="O77" s="168"/>
      <c r="S77" s="237" t="e">
        <f t="shared" si="33"/>
        <v>#DIV/0!</v>
      </c>
      <c r="T77" s="237" t="e">
        <f t="shared" si="34"/>
        <v>#DIV/0!</v>
      </c>
      <c r="U77" s="237" t="e">
        <f t="shared" si="6"/>
        <v>#DIV/0!</v>
      </c>
      <c r="V77" s="167">
        <f t="shared" si="7"/>
        <v>0</v>
      </c>
      <c r="AH77" s="367"/>
      <c r="AI77" s="367"/>
      <c r="AJ77" s="367"/>
    </row>
    <row r="78" spans="1:36" s="167" customFormat="1" ht="21" hidden="1">
      <c r="A78" s="174" t="s">
        <v>130</v>
      </c>
      <c r="B78" s="175" t="s">
        <v>96</v>
      </c>
      <c r="C78" s="164"/>
      <c r="D78" s="164"/>
      <c r="E78" s="164">
        <f t="shared" si="35"/>
        <v>0</v>
      </c>
      <c r="F78" s="164"/>
      <c r="G78" s="164"/>
      <c r="H78" s="164"/>
      <c r="I78" s="337"/>
      <c r="J78" s="165"/>
      <c r="K78" s="158">
        <f t="shared" si="22"/>
        <v>0</v>
      </c>
      <c r="L78" s="169">
        <f t="shared" si="36"/>
        <v>0</v>
      </c>
      <c r="M78" s="159">
        <f t="shared" si="23"/>
        <v>0</v>
      </c>
      <c r="N78" s="169">
        <f t="shared" si="37"/>
        <v>0</v>
      </c>
      <c r="O78" s="168"/>
      <c r="S78" s="237" t="e">
        <f t="shared" si="33"/>
        <v>#DIV/0!</v>
      </c>
      <c r="T78" s="237" t="e">
        <f t="shared" si="34"/>
        <v>#DIV/0!</v>
      </c>
      <c r="U78" s="237" t="e">
        <f t="shared" si="6"/>
        <v>#DIV/0!</v>
      </c>
      <c r="V78" s="167">
        <f t="shared" si="7"/>
        <v>0</v>
      </c>
      <c r="AH78" s="367"/>
      <c r="AI78" s="367"/>
      <c r="AJ78" s="367"/>
    </row>
    <row r="79" spans="1:36" s="167" customFormat="1" ht="21" hidden="1">
      <c r="A79" s="174" t="s">
        <v>192</v>
      </c>
      <c r="B79" s="175" t="s">
        <v>193</v>
      </c>
      <c r="C79" s="164"/>
      <c r="D79" s="164"/>
      <c r="E79" s="164">
        <f t="shared" si="35"/>
        <v>0</v>
      </c>
      <c r="F79" s="164"/>
      <c r="G79" s="164"/>
      <c r="H79" s="164"/>
      <c r="I79" s="337"/>
      <c r="J79" s="165"/>
      <c r="K79" s="158">
        <f t="shared" si="22"/>
        <v>0</v>
      </c>
      <c r="L79" s="169">
        <f t="shared" si="36"/>
        <v>0</v>
      </c>
      <c r="M79" s="159">
        <f t="shared" si="23"/>
        <v>0</v>
      </c>
      <c r="N79" s="169">
        <f t="shared" si="37"/>
        <v>0</v>
      </c>
      <c r="O79" s="168"/>
      <c r="S79" s="237" t="e">
        <f t="shared" si="33"/>
        <v>#DIV/0!</v>
      </c>
      <c r="T79" s="237" t="e">
        <f t="shared" si="34"/>
        <v>#DIV/0!</v>
      </c>
      <c r="U79" s="237" t="e">
        <f t="shared" ref="U79:U145" si="38">G79/H79</f>
        <v>#DIV/0!</v>
      </c>
      <c r="V79" s="167">
        <f t="shared" si="7"/>
        <v>0</v>
      </c>
      <c r="AH79" s="367"/>
      <c r="AI79" s="367"/>
      <c r="AJ79" s="367"/>
    </row>
    <row r="80" spans="1:36" s="167" customFormat="1" ht="21" hidden="1">
      <c r="A80" s="162"/>
      <c r="B80" s="163" t="s">
        <v>97</v>
      </c>
      <c r="C80" s="164"/>
      <c r="D80" s="164"/>
      <c r="E80" s="164">
        <f t="shared" si="35"/>
        <v>0</v>
      </c>
      <c r="F80" s="164"/>
      <c r="G80" s="164"/>
      <c r="H80" s="164"/>
      <c r="I80" s="337"/>
      <c r="J80" s="165"/>
      <c r="K80" s="158">
        <f t="shared" si="22"/>
        <v>0</v>
      </c>
      <c r="L80" s="169">
        <f t="shared" si="36"/>
        <v>0</v>
      </c>
      <c r="M80" s="159">
        <f t="shared" si="23"/>
        <v>0</v>
      </c>
      <c r="N80" s="169">
        <f t="shared" si="37"/>
        <v>0</v>
      </c>
      <c r="O80" s="168"/>
      <c r="S80" s="237" t="e">
        <f t="shared" si="33"/>
        <v>#DIV/0!</v>
      </c>
      <c r="T80" s="237" t="e">
        <f t="shared" si="34"/>
        <v>#DIV/0!</v>
      </c>
      <c r="U80" s="237" t="e">
        <f t="shared" si="38"/>
        <v>#DIV/0!</v>
      </c>
      <c r="V80" s="167">
        <f t="shared" ref="V80:V146" si="39">ROUND(G80/$V$7,4)</f>
        <v>0</v>
      </c>
      <c r="AH80" s="367"/>
      <c r="AI80" s="367"/>
      <c r="AJ80" s="367"/>
    </row>
    <row r="81" spans="1:36" s="167" customFormat="1" ht="21" hidden="1">
      <c r="A81" s="162" t="s">
        <v>131</v>
      </c>
      <c r="B81" s="163" t="s">
        <v>132</v>
      </c>
      <c r="C81" s="164"/>
      <c r="D81" s="164"/>
      <c r="E81" s="164">
        <f t="shared" si="35"/>
        <v>0</v>
      </c>
      <c r="F81" s="164"/>
      <c r="G81" s="164"/>
      <c r="H81" s="164"/>
      <c r="I81" s="337"/>
      <c r="J81" s="165"/>
      <c r="K81" s="158">
        <f t="shared" si="22"/>
        <v>0</v>
      </c>
      <c r="L81" s="169">
        <f t="shared" si="36"/>
        <v>0</v>
      </c>
      <c r="M81" s="159">
        <f t="shared" si="23"/>
        <v>0</v>
      </c>
      <c r="N81" s="169">
        <f t="shared" si="37"/>
        <v>0</v>
      </c>
      <c r="O81" s="168"/>
      <c r="S81" s="237" t="e">
        <f t="shared" si="33"/>
        <v>#DIV/0!</v>
      </c>
      <c r="T81" s="237" t="e">
        <f t="shared" si="34"/>
        <v>#DIV/0!</v>
      </c>
      <c r="U81" s="237" t="e">
        <f t="shared" si="38"/>
        <v>#DIV/0!</v>
      </c>
      <c r="V81" s="167">
        <f t="shared" si="39"/>
        <v>0</v>
      </c>
      <c r="AH81" s="367"/>
      <c r="AI81" s="367"/>
      <c r="AJ81" s="367"/>
    </row>
    <row r="82" spans="1:36" s="167" customFormat="1" ht="21" hidden="1">
      <c r="A82" s="162" t="s">
        <v>133</v>
      </c>
      <c r="B82" s="178" t="s">
        <v>115</v>
      </c>
      <c r="C82" s="164"/>
      <c r="D82" s="164"/>
      <c r="E82" s="164">
        <f t="shared" si="35"/>
        <v>0</v>
      </c>
      <c r="F82" s="164"/>
      <c r="G82" s="164"/>
      <c r="H82" s="164"/>
      <c r="I82" s="337"/>
      <c r="J82" s="165"/>
      <c r="K82" s="158">
        <f t="shared" si="22"/>
        <v>0</v>
      </c>
      <c r="L82" s="169">
        <f t="shared" si="36"/>
        <v>0</v>
      </c>
      <c r="M82" s="159">
        <f t="shared" si="23"/>
        <v>0</v>
      </c>
      <c r="N82" s="169">
        <f t="shared" si="37"/>
        <v>0</v>
      </c>
      <c r="O82" s="168"/>
      <c r="S82" s="237" t="e">
        <f t="shared" si="33"/>
        <v>#DIV/0!</v>
      </c>
      <c r="T82" s="237" t="e">
        <f t="shared" si="34"/>
        <v>#DIV/0!</v>
      </c>
      <c r="U82" s="237" t="e">
        <f t="shared" si="38"/>
        <v>#DIV/0!</v>
      </c>
      <c r="V82" s="167">
        <f t="shared" si="39"/>
        <v>0</v>
      </c>
      <c r="AH82" s="367"/>
      <c r="AI82" s="367"/>
      <c r="AJ82" s="367"/>
    </row>
    <row r="83" spans="1:36" s="167" customFormat="1" ht="21" hidden="1">
      <c r="A83" s="162" t="s">
        <v>134</v>
      </c>
      <c r="B83" s="178" t="s">
        <v>117</v>
      </c>
      <c r="C83" s="164"/>
      <c r="D83" s="164"/>
      <c r="E83" s="164">
        <f t="shared" si="35"/>
        <v>0</v>
      </c>
      <c r="F83" s="164"/>
      <c r="G83" s="164"/>
      <c r="H83" s="164"/>
      <c r="I83" s="337"/>
      <c r="J83" s="165"/>
      <c r="K83" s="158">
        <f t="shared" si="22"/>
        <v>0</v>
      </c>
      <c r="L83" s="169">
        <f t="shared" si="36"/>
        <v>0</v>
      </c>
      <c r="M83" s="159">
        <f t="shared" si="23"/>
        <v>0</v>
      </c>
      <c r="N83" s="169">
        <f t="shared" si="37"/>
        <v>0</v>
      </c>
      <c r="O83" s="168"/>
      <c r="S83" s="237" t="e">
        <f t="shared" si="33"/>
        <v>#DIV/0!</v>
      </c>
      <c r="T83" s="237" t="e">
        <f t="shared" si="34"/>
        <v>#DIV/0!</v>
      </c>
      <c r="U83" s="237" t="e">
        <f t="shared" si="38"/>
        <v>#DIV/0!</v>
      </c>
      <c r="V83" s="167">
        <f t="shared" si="39"/>
        <v>0</v>
      </c>
      <c r="AH83" s="367"/>
      <c r="AI83" s="367"/>
      <c r="AJ83" s="367"/>
    </row>
    <row r="84" spans="1:36" s="167" customFormat="1" ht="21" hidden="1">
      <c r="A84" s="162" t="s">
        <v>135</v>
      </c>
      <c r="B84" s="178" t="s">
        <v>119</v>
      </c>
      <c r="C84" s="164"/>
      <c r="D84" s="164"/>
      <c r="E84" s="164">
        <f t="shared" si="35"/>
        <v>0</v>
      </c>
      <c r="F84" s="164"/>
      <c r="G84" s="164"/>
      <c r="H84" s="164"/>
      <c r="I84" s="337"/>
      <c r="J84" s="165"/>
      <c r="K84" s="158">
        <f t="shared" si="22"/>
        <v>0</v>
      </c>
      <c r="L84" s="169">
        <f t="shared" si="36"/>
        <v>0</v>
      </c>
      <c r="M84" s="159">
        <f t="shared" si="23"/>
        <v>0</v>
      </c>
      <c r="N84" s="169">
        <f t="shared" si="37"/>
        <v>0</v>
      </c>
      <c r="O84" s="168"/>
      <c r="S84" s="237" t="e">
        <f t="shared" si="33"/>
        <v>#DIV/0!</v>
      </c>
      <c r="T84" s="237" t="e">
        <f t="shared" si="34"/>
        <v>#DIV/0!</v>
      </c>
      <c r="U84" s="237" t="e">
        <f t="shared" si="38"/>
        <v>#DIV/0!</v>
      </c>
      <c r="V84" s="167">
        <f t="shared" si="39"/>
        <v>0</v>
      </c>
      <c r="AH84" s="367"/>
      <c r="AI84" s="367"/>
      <c r="AJ84" s="367"/>
    </row>
    <row r="85" spans="1:36" s="161" customFormat="1" ht="21" hidden="1">
      <c r="A85" s="153" t="s">
        <v>12</v>
      </c>
      <c r="B85" s="154" t="s">
        <v>136</v>
      </c>
      <c r="C85" s="184"/>
      <c r="D85" s="184"/>
      <c r="E85" s="155">
        <f t="shared" si="35"/>
        <v>0</v>
      </c>
      <c r="F85" s="155"/>
      <c r="G85" s="184"/>
      <c r="H85" s="184"/>
      <c r="I85" s="336"/>
      <c r="J85" s="157"/>
      <c r="K85" s="158">
        <f t="shared" ref="K85:K145" si="40">(D85+F85)/2</f>
        <v>0</v>
      </c>
      <c r="L85" s="169">
        <f t="shared" si="36"/>
        <v>0</v>
      </c>
      <c r="M85" s="159">
        <f t="shared" ref="M85:M145" si="41">C85+E85</f>
        <v>0</v>
      </c>
      <c r="N85" s="169">
        <f t="shared" si="37"/>
        <v>0</v>
      </c>
      <c r="O85" s="169"/>
      <c r="S85" s="237" t="e">
        <f t="shared" si="33"/>
        <v>#DIV/0!</v>
      </c>
      <c r="T85" s="237" t="e">
        <f t="shared" si="34"/>
        <v>#DIV/0!</v>
      </c>
      <c r="U85" s="237" t="e">
        <f t="shared" si="38"/>
        <v>#DIV/0!</v>
      </c>
      <c r="V85" s="161">
        <f t="shared" si="39"/>
        <v>0</v>
      </c>
      <c r="AH85" s="366"/>
      <c r="AI85" s="366"/>
      <c r="AJ85" s="366"/>
    </row>
    <row r="86" spans="1:36" s="167" customFormat="1" ht="21" hidden="1">
      <c r="A86" s="162"/>
      <c r="B86" s="163" t="s">
        <v>72</v>
      </c>
      <c r="C86" s="164"/>
      <c r="D86" s="164"/>
      <c r="E86" s="164">
        <f t="shared" si="35"/>
        <v>0</v>
      </c>
      <c r="F86" s="164"/>
      <c r="G86" s="164"/>
      <c r="H86" s="164"/>
      <c r="I86" s="337"/>
      <c r="J86" s="165"/>
      <c r="K86" s="158">
        <f t="shared" si="40"/>
        <v>0</v>
      </c>
      <c r="L86" s="169">
        <f t="shared" si="36"/>
        <v>0</v>
      </c>
      <c r="M86" s="159">
        <f t="shared" si="41"/>
        <v>0</v>
      </c>
      <c r="N86" s="169">
        <f t="shared" si="37"/>
        <v>0</v>
      </c>
      <c r="O86" s="168"/>
      <c r="S86" s="237" t="e">
        <f t="shared" si="33"/>
        <v>#DIV/0!</v>
      </c>
      <c r="T86" s="237" t="e">
        <f t="shared" si="34"/>
        <v>#DIV/0!</v>
      </c>
      <c r="U86" s="237" t="e">
        <f t="shared" si="38"/>
        <v>#DIV/0!</v>
      </c>
      <c r="V86" s="167">
        <f t="shared" si="39"/>
        <v>0</v>
      </c>
      <c r="AH86" s="367"/>
      <c r="AI86" s="367"/>
      <c r="AJ86" s="367"/>
    </row>
    <row r="87" spans="1:36" s="167" customFormat="1" ht="21" hidden="1">
      <c r="A87" s="162" t="s">
        <v>137</v>
      </c>
      <c r="B87" s="163" t="s">
        <v>91</v>
      </c>
      <c r="C87" s="164"/>
      <c r="D87" s="164"/>
      <c r="E87" s="164">
        <f t="shared" si="35"/>
        <v>0</v>
      </c>
      <c r="F87" s="164"/>
      <c r="G87" s="164"/>
      <c r="H87" s="164"/>
      <c r="I87" s="337"/>
      <c r="J87" s="165"/>
      <c r="K87" s="158">
        <f t="shared" si="40"/>
        <v>0</v>
      </c>
      <c r="L87" s="169">
        <f t="shared" si="36"/>
        <v>0</v>
      </c>
      <c r="M87" s="159">
        <f t="shared" si="41"/>
        <v>0</v>
      </c>
      <c r="N87" s="169">
        <f t="shared" si="37"/>
        <v>0</v>
      </c>
      <c r="O87" s="168"/>
      <c r="S87" s="237" t="e">
        <f t="shared" si="33"/>
        <v>#DIV/0!</v>
      </c>
      <c r="T87" s="237" t="e">
        <f t="shared" si="34"/>
        <v>#DIV/0!</v>
      </c>
      <c r="U87" s="237" t="e">
        <f t="shared" si="38"/>
        <v>#DIV/0!</v>
      </c>
      <c r="V87" s="167">
        <f t="shared" si="39"/>
        <v>0</v>
      </c>
      <c r="AH87" s="367"/>
      <c r="AI87" s="367"/>
      <c r="AJ87" s="367"/>
    </row>
    <row r="88" spans="1:36" s="167" customFormat="1" ht="21" hidden="1">
      <c r="A88" s="162" t="s">
        <v>138</v>
      </c>
      <c r="B88" s="163" t="s">
        <v>74</v>
      </c>
      <c r="C88" s="164">
        <f>C90</f>
        <v>0</v>
      </c>
      <c r="D88" s="164">
        <f>D90</f>
        <v>0</v>
      </c>
      <c r="E88" s="164">
        <f t="shared" si="35"/>
        <v>0</v>
      </c>
      <c r="F88" s="164">
        <f>F90</f>
        <v>0</v>
      </c>
      <c r="G88" s="164">
        <f>G90</f>
        <v>0</v>
      </c>
      <c r="H88" s="164">
        <f>H90</f>
        <v>0</v>
      </c>
      <c r="I88" s="337"/>
      <c r="J88" s="165"/>
      <c r="K88" s="158">
        <f t="shared" si="40"/>
        <v>0</v>
      </c>
      <c r="L88" s="169">
        <f t="shared" si="36"/>
        <v>0</v>
      </c>
      <c r="M88" s="159">
        <f t="shared" si="41"/>
        <v>0</v>
      </c>
      <c r="N88" s="169">
        <f t="shared" si="37"/>
        <v>0</v>
      </c>
      <c r="O88" s="168"/>
      <c r="S88" s="237" t="e">
        <f t="shared" si="33"/>
        <v>#DIV/0!</v>
      </c>
      <c r="T88" s="237" t="e">
        <f t="shared" si="34"/>
        <v>#DIV/0!</v>
      </c>
      <c r="U88" s="237" t="e">
        <f t="shared" si="38"/>
        <v>#DIV/0!</v>
      </c>
      <c r="V88" s="167">
        <f t="shared" si="39"/>
        <v>0</v>
      </c>
      <c r="AH88" s="367"/>
      <c r="AI88" s="367"/>
      <c r="AJ88" s="367"/>
    </row>
    <row r="89" spans="1:36" s="167" customFormat="1" ht="21" hidden="1">
      <c r="A89" s="162"/>
      <c r="B89" s="163" t="s">
        <v>139</v>
      </c>
      <c r="C89" s="164"/>
      <c r="D89" s="164"/>
      <c r="E89" s="164">
        <f t="shared" si="35"/>
        <v>0</v>
      </c>
      <c r="F89" s="164"/>
      <c r="G89" s="164"/>
      <c r="H89" s="164"/>
      <c r="I89" s="337"/>
      <c r="J89" s="165"/>
      <c r="K89" s="158">
        <f t="shared" si="40"/>
        <v>0</v>
      </c>
      <c r="L89" s="169">
        <f t="shared" si="36"/>
        <v>0</v>
      </c>
      <c r="M89" s="159">
        <f t="shared" si="41"/>
        <v>0</v>
      </c>
      <c r="N89" s="169">
        <f t="shared" si="37"/>
        <v>0</v>
      </c>
      <c r="O89" s="168"/>
      <c r="S89" s="237" t="e">
        <f t="shared" si="33"/>
        <v>#DIV/0!</v>
      </c>
      <c r="T89" s="237" t="e">
        <f t="shared" si="34"/>
        <v>#DIV/0!</v>
      </c>
      <c r="U89" s="237" t="e">
        <f t="shared" si="38"/>
        <v>#DIV/0!</v>
      </c>
      <c r="V89" s="167">
        <f t="shared" si="39"/>
        <v>0</v>
      </c>
      <c r="AH89" s="367"/>
      <c r="AI89" s="367"/>
      <c r="AJ89" s="367"/>
    </row>
    <row r="90" spans="1:36" s="167" customFormat="1" ht="21" hidden="1">
      <c r="A90" s="162" t="s">
        <v>140</v>
      </c>
      <c r="B90" s="163" t="s">
        <v>80</v>
      </c>
      <c r="C90" s="164"/>
      <c r="D90" s="164"/>
      <c r="E90" s="164">
        <f t="shared" si="35"/>
        <v>0</v>
      </c>
      <c r="F90" s="164"/>
      <c r="G90" s="164"/>
      <c r="H90" s="164"/>
      <c r="I90" s="337"/>
      <c r="J90" s="165"/>
      <c r="K90" s="158">
        <f t="shared" si="40"/>
        <v>0</v>
      </c>
      <c r="L90" s="169">
        <f t="shared" si="36"/>
        <v>0</v>
      </c>
      <c r="M90" s="159">
        <f t="shared" si="41"/>
        <v>0</v>
      </c>
      <c r="N90" s="169">
        <f t="shared" si="37"/>
        <v>0</v>
      </c>
      <c r="O90" s="168"/>
      <c r="S90" s="237" t="e">
        <f t="shared" si="33"/>
        <v>#DIV/0!</v>
      </c>
      <c r="T90" s="237" t="e">
        <f t="shared" si="34"/>
        <v>#DIV/0!</v>
      </c>
      <c r="U90" s="237" t="e">
        <f t="shared" si="38"/>
        <v>#DIV/0!</v>
      </c>
      <c r="V90" s="167">
        <f t="shared" si="39"/>
        <v>0</v>
      </c>
      <c r="AH90" s="367"/>
      <c r="AI90" s="367"/>
      <c r="AJ90" s="367"/>
    </row>
    <row r="91" spans="1:36" s="167" customFormat="1" ht="21" hidden="1">
      <c r="A91" s="162" t="s">
        <v>141</v>
      </c>
      <c r="B91" s="163" t="s">
        <v>96</v>
      </c>
      <c r="C91" s="164"/>
      <c r="D91" s="164"/>
      <c r="E91" s="164">
        <f t="shared" si="35"/>
        <v>0</v>
      </c>
      <c r="F91" s="164"/>
      <c r="G91" s="164"/>
      <c r="H91" s="164"/>
      <c r="I91" s="337"/>
      <c r="J91" s="165"/>
      <c r="K91" s="158">
        <f t="shared" si="40"/>
        <v>0</v>
      </c>
      <c r="L91" s="169">
        <f t="shared" si="36"/>
        <v>0</v>
      </c>
      <c r="M91" s="159">
        <f t="shared" si="41"/>
        <v>0</v>
      </c>
      <c r="N91" s="169">
        <f t="shared" si="37"/>
        <v>0</v>
      </c>
      <c r="O91" s="168"/>
      <c r="S91" s="237" t="e">
        <f t="shared" si="33"/>
        <v>#DIV/0!</v>
      </c>
      <c r="T91" s="237" t="e">
        <f t="shared" si="34"/>
        <v>#DIV/0!</v>
      </c>
      <c r="U91" s="237" t="e">
        <f t="shared" si="38"/>
        <v>#DIV/0!</v>
      </c>
      <c r="V91" s="167">
        <f t="shared" si="39"/>
        <v>0</v>
      </c>
      <c r="AH91" s="367"/>
      <c r="AI91" s="367"/>
      <c r="AJ91" s="367"/>
    </row>
    <row r="92" spans="1:36" s="167" customFormat="1" ht="21" hidden="1">
      <c r="A92" s="162"/>
      <c r="B92" s="163" t="s">
        <v>97</v>
      </c>
      <c r="C92" s="164"/>
      <c r="D92" s="164"/>
      <c r="E92" s="164">
        <f t="shared" si="35"/>
        <v>0</v>
      </c>
      <c r="F92" s="164"/>
      <c r="G92" s="164"/>
      <c r="H92" s="164"/>
      <c r="I92" s="337"/>
      <c r="J92" s="165"/>
      <c r="K92" s="158">
        <f t="shared" si="40"/>
        <v>0</v>
      </c>
      <c r="L92" s="169">
        <f t="shared" si="36"/>
        <v>0</v>
      </c>
      <c r="M92" s="159">
        <f t="shared" si="41"/>
        <v>0</v>
      </c>
      <c r="N92" s="169">
        <f t="shared" si="37"/>
        <v>0</v>
      </c>
      <c r="O92" s="168"/>
      <c r="S92" s="237" t="e">
        <f t="shared" si="33"/>
        <v>#DIV/0!</v>
      </c>
      <c r="T92" s="237" t="e">
        <f t="shared" si="34"/>
        <v>#DIV/0!</v>
      </c>
      <c r="U92" s="237" t="e">
        <f t="shared" si="38"/>
        <v>#DIV/0!</v>
      </c>
      <c r="V92" s="167">
        <f t="shared" si="39"/>
        <v>0</v>
      </c>
      <c r="AH92" s="367"/>
      <c r="AI92" s="367"/>
      <c r="AJ92" s="367"/>
    </row>
    <row r="93" spans="1:36" s="161" customFormat="1" ht="21" hidden="1">
      <c r="A93" s="153" t="s">
        <v>13</v>
      </c>
      <c r="B93" s="154" t="s">
        <v>99</v>
      </c>
      <c r="C93" s="164"/>
      <c r="D93" s="164"/>
      <c r="E93" s="155">
        <f t="shared" si="35"/>
        <v>0</v>
      </c>
      <c r="F93" s="155"/>
      <c r="G93" s="164"/>
      <c r="H93" s="164"/>
      <c r="I93" s="336"/>
      <c r="J93" s="157"/>
      <c r="K93" s="158">
        <f t="shared" si="40"/>
        <v>0</v>
      </c>
      <c r="L93" s="169">
        <f t="shared" si="36"/>
        <v>0</v>
      </c>
      <c r="M93" s="159">
        <f t="shared" si="41"/>
        <v>0</v>
      </c>
      <c r="N93" s="169">
        <f t="shared" si="37"/>
        <v>0</v>
      </c>
      <c r="O93" s="169"/>
      <c r="S93" s="237" t="e">
        <f t="shared" si="33"/>
        <v>#DIV/0!</v>
      </c>
      <c r="T93" s="237" t="e">
        <f t="shared" si="34"/>
        <v>#DIV/0!</v>
      </c>
      <c r="U93" s="237" t="e">
        <f t="shared" si="38"/>
        <v>#DIV/0!</v>
      </c>
      <c r="V93" s="161">
        <f t="shared" si="39"/>
        <v>0</v>
      </c>
      <c r="AH93" s="366"/>
      <c r="AI93" s="366"/>
      <c r="AJ93" s="366"/>
    </row>
    <row r="94" spans="1:36" s="181" customFormat="1" ht="21" hidden="1">
      <c r="A94" s="153" t="s">
        <v>14</v>
      </c>
      <c r="B94" s="154" t="s">
        <v>101</v>
      </c>
      <c r="C94" s="164"/>
      <c r="D94" s="164"/>
      <c r="E94" s="155">
        <f t="shared" si="35"/>
        <v>0</v>
      </c>
      <c r="F94" s="155"/>
      <c r="G94" s="164"/>
      <c r="H94" s="164"/>
      <c r="I94" s="336"/>
      <c r="J94" s="157"/>
      <c r="K94" s="158">
        <f t="shared" si="40"/>
        <v>0</v>
      </c>
      <c r="L94" s="169">
        <f t="shared" si="36"/>
        <v>0</v>
      </c>
      <c r="M94" s="159">
        <f t="shared" si="41"/>
        <v>0</v>
      </c>
      <c r="N94" s="169">
        <f t="shared" si="37"/>
        <v>0</v>
      </c>
      <c r="O94" s="180"/>
      <c r="S94" s="237" t="e">
        <f t="shared" si="33"/>
        <v>#DIV/0!</v>
      </c>
      <c r="T94" s="237" t="e">
        <f t="shared" si="34"/>
        <v>#DIV/0!</v>
      </c>
      <c r="U94" s="237" t="e">
        <f t="shared" si="38"/>
        <v>#DIV/0!</v>
      </c>
      <c r="V94" s="181">
        <f t="shared" si="39"/>
        <v>0</v>
      </c>
      <c r="AH94" s="370"/>
      <c r="AI94" s="370"/>
      <c r="AJ94" s="370"/>
    </row>
    <row r="95" spans="1:36" s="167" customFormat="1" ht="21" hidden="1">
      <c r="A95" s="162"/>
      <c r="B95" s="163" t="s">
        <v>83</v>
      </c>
      <c r="C95" s="164"/>
      <c r="D95" s="164"/>
      <c r="E95" s="164">
        <f t="shared" si="35"/>
        <v>0</v>
      </c>
      <c r="F95" s="164"/>
      <c r="G95" s="164"/>
      <c r="H95" s="164"/>
      <c r="I95" s="337"/>
      <c r="J95" s="165"/>
      <c r="K95" s="158">
        <f t="shared" si="40"/>
        <v>0</v>
      </c>
      <c r="L95" s="169">
        <f t="shared" si="36"/>
        <v>0</v>
      </c>
      <c r="M95" s="159">
        <f t="shared" si="41"/>
        <v>0</v>
      </c>
      <c r="N95" s="169">
        <f t="shared" si="37"/>
        <v>0</v>
      </c>
      <c r="O95" s="168"/>
      <c r="S95" s="237" t="e">
        <f t="shared" si="33"/>
        <v>#DIV/0!</v>
      </c>
      <c r="T95" s="237" t="e">
        <f t="shared" si="34"/>
        <v>#DIV/0!</v>
      </c>
      <c r="U95" s="237" t="e">
        <f t="shared" si="38"/>
        <v>#DIV/0!</v>
      </c>
      <c r="V95" s="167">
        <f t="shared" si="39"/>
        <v>0</v>
      </c>
      <c r="AH95" s="367"/>
      <c r="AI95" s="367"/>
      <c r="AJ95" s="367"/>
    </row>
    <row r="96" spans="1:36" s="167" customFormat="1" ht="21" hidden="1">
      <c r="A96" s="162" t="s">
        <v>142</v>
      </c>
      <c r="B96" s="163" t="s">
        <v>85</v>
      </c>
      <c r="C96" s="164"/>
      <c r="D96" s="164"/>
      <c r="E96" s="164">
        <f t="shared" si="35"/>
        <v>0</v>
      </c>
      <c r="F96" s="164"/>
      <c r="G96" s="164"/>
      <c r="H96" s="164"/>
      <c r="I96" s="337"/>
      <c r="J96" s="165"/>
      <c r="K96" s="158">
        <f t="shared" si="40"/>
        <v>0</v>
      </c>
      <c r="L96" s="169">
        <f t="shared" si="36"/>
        <v>0</v>
      </c>
      <c r="M96" s="159">
        <f t="shared" si="41"/>
        <v>0</v>
      </c>
      <c r="N96" s="169">
        <f t="shared" si="37"/>
        <v>0</v>
      </c>
      <c r="O96" s="168"/>
      <c r="S96" s="237" t="e">
        <f t="shared" si="33"/>
        <v>#DIV/0!</v>
      </c>
      <c r="T96" s="237" t="e">
        <f t="shared" si="34"/>
        <v>#DIV/0!</v>
      </c>
      <c r="U96" s="237" t="e">
        <f t="shared" si="38"/>
        <v>#DIV/0!</v>
      </c>
      <c r="V96" s="167">
        <f t="shared" si="39"/>
        <v>0</v>
      </c>
      <c r="AH96" s="367"/>
      <c r="AI96" s="367"/>
      <c r="AJ96" s="367"/>
    </row>
    <row r="97" spans="1:36" s="183" customFormat="1" ht="21" hidden="1">
      <c r="A97" s="162" t="s">
        <v>143</v>
      </c>
      <c r="B97" s="163" t="s">
        <v>144</v>
      </c>
      <c r="C97" s="164"/>
      <c r="D97" s="164"/>
      <c r="E97" s="164">
        <f t="shared" si="35"/>
        <v>0</v>
      </c>
      <c r="F97" s="164"/>
      <c r="G97" s="164"/>
      <c r="H97" s="164"/>
      <c r="I97" s="338"/>
      <c r="J97" s="165"/>
      <c r="K97" s="158">
        <f t="shared" si="40"/>
        <v>0</v>
      </c>
      <c r="L97" s="169">
        <f t="shared" si="36"/>
        <v>0</v>
      </c>
      <c r="M97" s="159">
        <f t="shared" si="41"/>
        <v>0</v>
      </c>
      <c r="N97" s="169">
        <f t="shared" si="37"/>
        <v>0</v>
      </c>
      <c r="O97" s="182"/>
      <c r="S97" s="237" t="e">
        <f t="shared" si="33"/>
        <v>#DIV/0!</v>
      </c>
      <c r="T97" s="237" t="e">
        <f t="shared" si="34"/>
        <v>#DIV/0!</v>
      </c>
      <c r="U97" s="237" t="e">
        <f t="shared" si="38"/>
        <v>#DIV/0!</v>
      </c>
      <c r="V97" s="183">
        <f t="shared" si="39"/>
        <v>0</v>
      </c>
      <c r="AH97" s="371"/>
      <c r="AI97" s="371"/>
      <c r="AJ97" s="371"/>
    </row>
    <row r="98" spans="1:36" s="167" customFormat="1" ht="21" hidden="1">
      <c r="A98" s="162"/>
      <c r="B98" s="163" t="s">
        <v>83</v>
      </c>
      <c r="C98" s="164"/>
      <c r="D98" s="164"/>
      <c r="E98" s="164">
        <f t="shared" si="35"/>
        <v>0</v>
      </c>
      <c r="F98" s="164"/>
      <c r="G98" s="164"/>
      <c r="H98" s="164"/>
      <c r="I98" s="337"/>
      <c r="J98" s="165"/>
      <c r="K98" s="158">
        <f t="shared" si="40"/>
        <v>0</v>
      </c>
      <c r="L98" s="169">
        <f t="shared" si="36"/>
        <v>0</v>
      </c>
      <c r="M98" s="159">
        <f t="shared" si="41"/>
        <v>0</v>
      </c>
      <c r="N98" s="169">
        <f t="shared" si="37"/>
        <v>0</v>
      </c>
      <c r="O98" s="168"/>
      <c r="S98" s="237" t="e">
        <f t="shared" si="33"/>
        <v>#DIV/0!</v>
      </c>
      <c r="T98" s="237" t="e">
        <f t="shared" si="34"/>
        <v>#DIV/0!</v>
      </c>
      <c r="U98" s="237" t="e">
        <f t="shared" si="38"/>
        <v>#DIV/0!</v>
      </c>
      <c r="V98" s="167">
        <f t="shared" si="39"/>
        <v>0</v>
      </c>
      <c r="AH98" s="367"/>
      <c r="AI98" s="367"/>
      <c r="AJ98" s="367"/>
    </row>
    <row r="99" spans="1:36" s="167" customFormat="1" ht="21" hidden="1">
      <c r="A99" s="174" t="s">
        <v>145</v>
      </c>
      <c r="B99" s="163" t="s">
        <v>80</v>
      </c>
      <c r="C99" s="164"/>
      <c r="D99" s="164"/>
      <c r="E99" s="164">
        <f t="shared" si="35"/>
        <v>0</v>
      </c>
      <c r="F99" s="164"/>
      <c r="G99" s="164"/>
      <c r="H99" s="164"/>
      <c r="I99" s="337"/>
      <c r="J99" s="165"/>
      <c r="K99" s="158">
        <f t="shared" si="40"/>
        <v>0</v>
      </c>
      <c r="L99" s="169">
        <f t="shared" si="36"/>
        <v>0</v>
      </c>
      <c r="M99" s="159">
        <f t="shared" si="41"/>
        <v>0</v>
      </c>
      <c r="N99" s="169">
        <f t="shared" si="37"/>
        <v>0</v>
      </c>
      <c r="O99" s="168"/>
      <c r="S99" s="237" t="e">
        <f t="shared" si="33"/>
        <v>#DIV/0!</v>
      </c>
      <c r="T99" s="237" t="e">
        <f t="shared" si="34"/>
        <v>#DIV/0!</v>
      </c>
      <c r="U99" s="237" t="e">
        <f t="shared" si="38"/>
        <v>#DIV/0!</v>
      </c>
      <c r="V99" s="167">
        <f t="shared" si="39"/>
        <v>0</v>
      </c>
      <c r="AH99" s="367"/>
      <c r="AI99" s="367"/>
      <c r="AJ99" s="367"/>
    </row>
    <row r="100" spans="1:36" s="167" customFormat="1" ht="21" hidden="1">
      <c r="A100" s="174" t="s">
        <v>194</v>
      </c>
      <c r="B100" s="175" t="s">
        <v>195</v>
      </c>
      <c r="C100" s="164"/>
      <c r="D100" s="164"/>
      <c r="E100" s="164">
        <f t="shared" si="35"/>
        <v>0</v>
      </c>
      <c r="F100" s="164"/>
      <c r="G100" s="164"/>
      <c r="H100" s="164"/>
      <c r="I100" s="337"/>
      <c r="J100" s="165"/>
      <c r="K100" s="158">
        <f t="shared" si="40"/>
        <v>0</v>
      </c>
      <c r="L100" s="169">
        <f t="shared" si="36"/>
        <v>0</v>
      </c>
      <c r="M100" s="159">
        <f t="shared" si="41"/>
        <v>0</v>
      </c>
      <c r="N100" s="169">
        <f t="shared" si="37"/>
        <v>0</v>
      </c>
      <c r="O100" s="168"/>
      <c r="S100" s="237" t="e">
        <f t="shared" ref="S100:S107" si="42">C100/D100</f>
        <v>#DIV/0!</v>
      </c>
      <c r="T100" s="237" t="e">
        <f t="shared" ref="T100:T107" si="43">E100/F100</f>
        <v>#DIV/0!</v>
      </c>
      <c r="U100" s="237" t="e">
        <f t="shared" si="38"/>
        <v>#DIV/0!</v>
      </c>
      <c r="V100" s="167">
        <f t="shared" si="39"/>
        <v>0</v>
      </c>
      <c r="AH100" s="367"/>
      <c r="AI100" s="367"/>
      <c r="AJ100" s="367"/>
    </row>
    <row r="101" spans="1:36" s="167" customFormat="1" ht="21" hidden="1">
      <c r="A101" s="174" t="s">
        <v>146</v>
      </c>
      <c r="B101" s="175" t="s">
        <v>96</v>
      </c>
      <c r="C101" s="164"/>
      <c r="D101" s="164"/>
      <c r="E101" s="164">
        <f t="shared" si="35"/>
        <v>0</v>
      </c>
      <c r="F101" s="164"/>
      <c r="G101" s="164"/>
      <c r="H101" s="164"/>
      <c r="I101" s="337"/>
      <c r="J101" s="165"/>
      <c r="K101" s="158">
        <f t="shared" si="40"/>
        <v>0</v>
      </c>
      <c r="L101" s="169">
        <f t="shared" si="36"/>
        <v>0</v>
      </c>
      <c r="M101" s="159">
        <f t="shared" si="41"/>
        <v>0</v>
      </c>
      <c r="N101" s="169">
        <f t="shared" si="37"/>
        <v>0</v>
      </c>
      <c r="O101" s="168"/>
      <c r="S101" s="237" t="e">
        <f t="shared" si="42"/>
        <v>#DIV/0!</v>
      </c>
      <c r="T101" s="237" t="e">
        <f t="shared" si="43"/>
        <v>#DIV/0!</v>
      </c>
      <c r="U101" s="237" t="e">
        <f t="shared" si="38"/>
        <v>#DIV/0!</v>
      </c>
      <c r="V101" s="167">
        <f t="shared" si="39"/>
        <v>0</v>
      </c>
      <c r="AH101" s="367"/>
      <c r="AI101" s="367"/>
      <c r="AJ101" s="367"/>
    </row>
    <row r="102" spans="1:36" s="167" customFormat="1" ht="21" hidden="1">
      <c r="A102" s="174" t="s">
        <v>196</v>
      </c>
      <c r="B102" s="175" t="s">
        <v>197</v>
      </c>
      <c r="C102" s="164"/>
      <c r="D102" s="164"/>
      <c r="E102" s="164">
        <f t="shared" ref="E102:E106" si="44">G102-C102</f>
        <v>0</v>
      </c>
      <c r="F102" s="164"/>
      <c r="G102" s="164"/>
      <c r="H102" s="164"/>
      <c r="I102" s="337"/>
      <c r="J102" s="165"/>
      <c r="K102" s="158">
        <f t="shared" si="40"/>
        <v>0</v>
      </c>
      <c r="L102" s="169">
        <f t="shared" si="36"/>
        <v>0</v>
      </c>
      <c r="M102" s="159">
        <f t="shared" si="41"/>
        <v>0</v>
      </c>
      <c r="N102" s="169">
        <f t="shared" si="37"/>
        <v>0</v>
      </c>
      <c r="O102" s="168"/>
      <c r="S102" s="237" t="e">
        <f t="shared" si="42"/>
        <v>#DIV/0!</v>
      </c>
      <c r="T102" s="237" t="e">
        <f t="shared" si="43"/>
        <v>#DIV/0!</v>
      </c>
      <c r="U102" s="237" t="e">
        <f t="shared" si="38"/>
        <v>#DIV/0!</v>
      </c>
      <c r="V102" s="167">
        <f t="shared" si="39"/>
        <v>0</v>
      </c>
      <c r="AH102" s="367"/>
      <c r="AI102" s="367"/>
      <c r="AJ102" s="367"/>
    </row>
    <row r="103" spans="1:36" s="187" customFormat="1" ht="21.6" hidden="1" thickBot="1">
      <c r="A103" s="185"/>
      <c r="B103" s="163" t="s">
        <v>97</v>
      </c>
      <c r="C103" s="186"/>
      <c r="D103" s="186"/>
      <c r="E103" s="164">
        <f t="shared" si="44"/>
        <v>0</v>
      </c>
      <c r="F103" s="164"/>
      <c r="G103" s="186"/>
      <c r="H103" s="186"/>
      <c r="I103" s="337"/>
      <c r="J103" s="165"/>
      <c r="K103" s="158">
        <f t="shared" si="40"/>
        <v>0</v>
      </c>
      <c r="L103" s="169">
        <f t="shared" si="36"/>
        <v>0</v>
      </c>
      <c r="M103" s="159">
        <f t="shared" si="41"/>
        <v>0</v>
      </c>
      <c r="N103" s="169">
        <f t="shared" si="37"/>
        <v>0</v>
      </c>
      <c r="O103" s="180"/>
      <c r="S103" s="237" t="e">
        <f t="shared" si="42"/>
        <v>#DIV/0!</v>
      </c>
      <c r="T103" s="237" t="e">
        <f t="shared" si="43"/>
        <v>#DIV/0!</v>
      </c>
      <c r="U103" s="237" t="e">
        <f t="shared" si="38"/>
        <v>#DIV/0!</v>
      </c>
      <c r="V103" s="187">
        <f t="shared" si="39"/>
        <v>0</v>
      </c>
      <c r="AH103" s="372"/>
      <c r="AI103" s="372"/>
      <c r="AJ103" s="372"/>
    </row>
    <row r="104" spans="1:36" s="167" customFormat="1" ht="21" hidden="1">
      <c r="A104" s="162" t="s">
        <v>15</v>
      </c>
      <c r="B104" s="163" t="s">
        <v>147</v>
      </c>
      <c r="C104" s="164"/>
      <c r="D104" s="164"/>
      <c r="E104" s="164">
        <f t="shared" si="44"/>
        <v>0</v>
      </c>
      <c r="F104" s="164"/>
      <c r="G104" s="164"/>
      <c r="H104" s="164"/>
      <c r="I104" s="337"/>
      <c r="J104" s="165"/>
      <c r="K104" s="158">
        <f t="shared" si="40"/>
        <v>0</v>
      </c>
      <c r="L104" s="169">
        <f t="shared" si="36"/>
        <v>0</v>
      </c>
      <c r="M104" s="159">
        <f t="shared" si="41"/>
        <v>0</v>
      </c>
      <c r="N104" s="169">
        <f t="shared" si="37"/>
        <v>0</v>
      </c>
      <c r="O104" s="168"/>
      <c r="S104" s="237" t="e">
        <f t="shared" si="42"/>
        <v>#DIV/0!</v>
      </c>
      <c r="T104" s="237" t="e">
        <f t="shared" si="43"/>
        <v>#DIV/0!</v>
      </c>
      <c r="U104" s="237" t="e">
        <f t="shared" si="38"/>
        <v>#DIV/0!</v>
      </c>
      <c r="V104" s="167">
        <f t="shared" si="39"/>
        <v>0</v>
      </c>
      <c r="AH104" s="367"/>
      <c r="AI104" s="367"/>
      <c r="AJ104" s="367"/>
    </row>
    <row r="105" spans="1:36" s="167" customFormat="1" ht="21" hidden="1">
      <c r="A105" s="162" t="s">
        <v>16</v>
      </c>
      <c r="B105" s="178" t="s">
        <v>117</v>
      </c>
      <c r="C105" s="188"/>
      <c r="D105" s="188"/>
      <c r="E105" s="164">
        <f t="shared" si="44"/>
        <v>0</v>
      </c>
      <c r="F105" s="164"/>
      <c r="G105" s="188"/>
      <c r="H105" s="188"/>
      <c r="I105" s="337"/>
      <c r="J105" s="165"/>
      <c r="K105" s="158">
        <f t="shared" si="40"/>
        <v>0</v>
      </c>
      <c r="L105" s="169">
        <f t="shared" si="36"/>
        <v>0</v>
      </c>
      <c r="M105" s="159">
        <f t="shared" si="41"/>
        <v>0</v>
      </c>
      <c r="N105" s="169">
        <f t="shared" si="37"/>
        <v>0</v>
      </c>
      <c r="O105" s="168"/>
      <c r="S105" s="237" t="e">
        <f t="shared" si="42"/>
        <v>#DIV/0!</v>
      </c>
      <c r="T105" s="237" t="e">
        <f t="shared" si="43"/>
        <v>#DIV/0!</v>
      </c>
      <c r="U105" s="237" t="e">
        <f t="shared" si="38"/>
        <v>#DIV/0!</v>
      </c>
      <c r="V105" s="167">
        <f t="shared" si="39"/>
        <v>0</v>
      </c>
      <c r="AH105" s="367"/>
      <c r="AI105" s="367"/>
      <c r="AJ105" s="367"/>
    </row>
    <row r="106" spans="1:36" s="167" customFormat="1" ht="21" hidden="1">
      <c r="A106" s="162" t="s">
        <v>17</v>
      </c>
      <c r="B106" s="178" t="s">
        <v>119</v>
      </c>
      <c r="C106" s="164"/>
      <c r="D106" s="164"/>
      <c r="E106" s="164">
        <f t="shared" si="44"/>
        <v>0</v>
      </c>
      <c r="F106" s="164"/>
      <c r="G106" s="164"/>
      <c r="H106" s="164"/>
      <c r="I106" s="337"/>
      <c r="J106" s="165"/>
      <c r="K106" s="158">
        <f t="shared" si="40"/>
        <v>0</v>
      </c>
      <c r="L106" s="169">
        <f t="shared" si="36"/>
        <v>0</v>
      </c>
      <c r="M106" s="159">
        <f t="shared" si="41"/>
        <v>0</v>
      </c>
      <c r="N106" s="169">
        <f t="shared" si="37"/>
        <v>0</v>
      </c>
      <c r="O106" s="168"/>
      <c r="S106" s="237" t="e">
        <f t="shared" si="42"/>
        <v>#DIV/0!</v>
      </c>
      <c r="T106" s="237" t="e">
        <f t="shared" si="43"/>
        <v>#DIV/0!</v>
      </c>
      <c r="U106" s="237" t="e">
        <f t="shared" si="38"/>
        <v>#DIV/0!</v>
      </c>
      <c r="V106" s="167">
        <f t="shared" si="39"/>
        <v>0</v>
      </c>
      <c r="AH106" s="367"/>
      <c r="AI106" s="367"/>
      <c r="AJ106" s="367"/>
    </row>
    <row r="107" spans="1:36" s="161" customFormat="1" ht="21">
      <c r="A107" s="153" t="s">
        <v>18</v>
      </c>
      <c r="B107" s="154" t="s">
        <v>148</v>
      </c>
      <c r="C107" s="155">
        <f t="shared" ref="C107:H107" si="45">C110+C109</f>
        <v>364772.51599999995</v>
      </c>
      <c r="D107" s="155">
        <f t="shared" si="45"/>
        <v>119.87519999999999</v>
      </c>
      <c r="E107" s="155">
        <f t="shared" si="45"/>
        <v>324107.70999999996</v>
      </c>
      <c r="F107" s="155">
        <f t="shared" si="45"/>
        <v>104.28200000000001</v>
      </c>
      <c r="G107" s="155">
        <f t="shared" si="45"/>
        <v>688880.22599999991</v>
      </c>
      <c r="H107" s="155">
        <f t="shared" si="45"/>
        <v>112.07859999999999</v>
      </c>
      <c r="I107" s="336"/>
      <c r="J107" s="157"/>
      <c r="K107" s="158">
        <f t="shared" si="40"/>
        <v>112.07859999999999</v>
      </c>
      <c r="L107" s="169">
        <f t="shared" si="36"/>
        <v>0</v>
      </c>
      <c r="M107" s="159">
        <f t="shared" si="41"/>
        <v>688880.22599999991</v>
      </c>
      <c r="N107" s="169">
        <f t="shared" si="37"/>
        <v>0</v>
      </c>
      <c r="O107" s="169"/>
      <c r="S107" s="237">
        <f t="shared" si="42"/>
        <v>3042.9356197111661</v>
      </c>
      <c r="T107" s="237">
        <f t="shared" si="43"/>
        <v>3107.9928463205533</v>
      </c>
      <c r="U107" s="237">
        <f t="shared" si="38"/>
        <v>6146.4028458599587</v>
      </c>
      <c r="V107" s="161">
        <f t="shared" si="39"/>
        <v>112.07899999999999</v>
      </c>
      <c r="AH107" s="366"/>
      <c r="AI107" s="366"/>
      <c r="AJ107" s="366"/>
    </row>
    <row r="108" spans="1:36" s="167" customFormat="1" ht="21">
      <c r="A108" s="162"/>
      <c r="B108" s="163" t="s">
        <v>72</v>
      </c>
      <c r="C108" s="164"/>
      <c r="D108" s="164"/>
      <c r="E108" s="164"/>
      <c r="F108" s="164"/>
      <c r="G108" s="164"/>
      <c r="H108" s="164"/>
      <c r="I108" s="337"/>
      <c r="J108" s="165"/>
      <c r="K108" s="158">
        <f t="shared" si="40"/>
        <v>0</v>
      </c>
      <c r="L108" s="169">
        <f t="shared" si="36"/>
        <v>0</v>
      </c>
      <c r="M108" s="159">
        <f t="shared" si="41"/>
        <v>0</v>
      </c>
      <c r="N108" s="169">
        <f t="shared" si="37"/>
        <v>0</v>
      </c>
      <c r="O108" s="168"/>
      <c r="S108" s="237"/>
      <c r="T108" s="237"/>
      <c r="U108" s="237"/>
      <c r="V108" s="167">
        <f t="shared" si="39"/>
        <v>0</v>
      </c>
      <c r="AH108" s="367"/>
      <c r="AI108" s="367"/>
      <c r="AJ108" s="367"/>
    </row>
    <row r="109" spans="1:36" s="167" customFormat="1" ht="21">
      <c r="A109" s="162" t="s">
        <v>149</v>
      </c>
      <c r="B109" s="163" t="s">
        <v>73</v>
      </c>
      <c r="C109" s="164"/>
      <c r="D109" s="164"/>
      <c r="E109" s="164"/>
      <c r="F109" s="164"/>
      <c r="G109" s="164"/>
      <c r="H109" s="164"/>
      <c r="I109" s="337"/>
      <c r="J109" s="165"/>
      <c r="K109" s="158">
        <f t="shared" si="40"/>
        <v>0</v>
      </c>
      <c r="L109" s="169">
        <f t="shared" si="36"/>
        <v>0</v>
      </c>
      <c r="M109" s="159">
        <f t="shared" si="41"/>
        <v>0</v>
      </c>
      <c r="N109" s="169">
        <f t="shared" si="37"/>
        <v>0</v>
      </c>
      <c r="O109" s="168"/>
      <c r="S109" s="237"/>
      <c r="T109" s="237"/>
      <c r="U109" s="237"/>
      <c r="V109" s="167">
        <f t="shared" si="39"/>
        <v>0</v>
      </c>
      <c r="AH109" s="367"/>
      <c r="AI109" s="367"/>
      <c r="AJ109" s="367"/>
    </row>
    <row r="110" spans="1:36" s="167" customFormat="1" ht="21">
      <c r="A110" s="162" t="s">
        <v>150</v>
      </c>
      <c r="B110" s="163" t="s">
        <v>74</v>
      </c>
      <c r="C110" s="164">
        <f>C112+C113+C114+C115+C116+C117+C118</f>
        <v>364772.51599999995</v>
      </c>
      <c r="D110" s="164">
        <f>D112+D113+D114+D115+D116+D117+D118</f>
        <v>119.87519999999999</v>
      </c>
      <c r="E110" s="164">
        <f>E112+E113+E114+E115+E116+E117+E118</f>
        <v>324107.70999999996</v>
      </c>
      <c r="F110" s="164">
        <f t="shared" ref="F110:H110" si="46">F112+F113+F114+F115+F116+F117+F118</f>
        <v>104.28200000000001</v>
      </c>
      <c r="G110" s="164">
        <f>G112+G113+G114+G115+G116+G117+G118</f>
        <v>688880.22599999991</v>
      </c>
      <c r="H110" s="164">
        <f t="shared" si="46"/>
        <v>112.07859999999999</v>
      </c>
      <c r="I110" s="337"/>
      <c r="J110" s="165"/>
      <c r="K110" s="158">
        <f t="shared" si="40"/>
        <v>112.07859999999999</v>
      </c>
      <c r="L110" s="169">
        <f t="shared" si="36"/>
        <v>0</v>
      </c>
      <c r="M110" s="159">
        <f t="shared" si="41"/>
        <v>688880.22599999991</v>
      </c>
      <c r="N110" s="169">
        <f t="shared" si="37"/>
        <v>0</v>
      </c>
      <c r="O110" s="168"/>
      <c r="S110" s="237">
        <f>C110/D110</f>
        <v>3042.9356197111661</v>
      </c>
      <c r="T110" s="237">
        <f>E110/F110</f>
        <v>3107.9928463205533</v>
      </c>
      <c r="U110" s="237">
        <f t="shared" si="38"/>
        <v>6146.4028458599587</v>
      </c>
      <c r="V110" s="167">
        <f t="shared" si="39"/>
        <v>112.07899999999999</v>
      </c>
      <c r="AH110" s="367"/>
      <c r="AI110" s="367"/>
      <c r="AJ110" s="367"/>
    </row>
    <row r="111" spans="1:36" s="167" customFormat="1" ht="21">
      <c r="A111" s="162"/>
      <c r="B111" s="163" t="s">
        <v>72</v>
      </c>
      <c r="C111" s="164"/>
      <c r="D111" s="164"/>
      <c r="E111" s="164">
        <f>G111-C111</f>
        <v>0</v>
      </c>
      <c r="F111" s="164"/>
      <c r="G111" s="164"/>
      <c r="H111" s="164"/>
      <c r="I111" s="337"/>
      <c r="J111" s="165"/>
      <c r="K111" s="158">
        <f t="shared" si="40"/>
        <v>0</v>
      </c>
      <c r="L111" s="169">
        <f t="shared" si="36"/>
        <v>0</v>
      </c>
      <c r="M111" s="159">
        <f t="shared" si="41"/>
        <v>0</v>
      </c>
      <c r="N111" s="169">
        <f t="shared" si="37"/>
        <v>0</v>
      </c>
      <c r="O111" s="168"/>
      <c r="S111" s="237"/>
      <c r="T111" s="237"/>
      <c r="U111" s="237"/>
      <c r="V111" s="167">
        <f t="shared" si="39"/>
        <v>0</v>
      </c>
      <c r="AH111" s="367"/>
      <c r="AI111" s="367"/>
      <c r="AJ111" s="367"/>
    </row>
    <row r="112" spans="1:36" s="167" customFormat="1" ht="21">
      <c r="A112" s="162" t="s">
        <v>151</v>
      </c>
      <c r="B112" s="163" t="s">
        <v>173</v>
      </c>
      <c r="C112" s="423">
        <v>23487.618999999999</v>
      </c>
      <c r="D112" s="423">
        <v>8.9619999999999997</v>
      </c>
      <c r="E112" s="423">
        <v>21204.236000000001</v>
      </c>
      <c r="F112" s="423">
        <v>8.9619999999999997</v>
      </c>
      <c r="G112" s="423">
        <f>C112+E112</f>
        <v>44691.854999999996</v>
      </c>
      <c r="H112" s="423">
        <f>(D112+F112)/2</f>
        <v>8.9619999999999997</v>
      </c>
      <c r="I112" s="337"/>
      <c r="J112" s="165"/>
      <c r="K112" s="158">
        <f t="shared" si="40"/>
        <v>8.9619999999999997</v>
      </c>
      <c r="L112" s="169">
        <f t="shared" si="36"/>
        <v>0</v>
      </c>
      <c r="M112" s="159">
        <f t="shared" si="41"/>
        <v>44691.854999999996</v>
      </c>
      <c r="N112" s="169">
        <f t="shared" si="37"/>
        <v>0</v>
      </c>
      <c r="O112" s="168"/>
      <c r="S112" s="237">
        <f>C112/D112</f>
        <v>2620.8010488730192</v>
      </c>
      <c r="T112" s="237">
        <f>E112/F112</f>
        <v>2366.0160678419998</v>
      </c>
      <c r="U112" s="237">
        <f t="shared" si="38"/>
        <v>4986.8171167150185</v>
      </c>
      <c r="V112" s="167">
        <f t="shared" si="39"/>
        <v>7.2712000000000003</v>
      </c>
      <c r="AH112" s="367"/>
      <c r="AI112" s="367"/>
      <c r="AJ112" s="367"/>
    </row>
    <row r="113" spans="1:43" s="167" customFormat="1" ht="21">
      <c r="A113" s="162" t="s">
        <v>152</v>
      </c>
      <c r="B113" s="163" t="s">
        <v>80</v>
      </c>
      <c r="C113" s="423">
        <f>317335.868+633.807</f>
        <v>317969.67499999999</v>
      </c>
      <c r="D113" s="423">
        <f>104.359-1.1128</f>
        <v>103.24619999999999</v>
      </c>
      <c r="E113" s="423">
        <f>1404.593+280410.253</f>
        <v>281814.84600000002</v>
      </c>
      <c r="F113" s="423">
        <f>90.712-2.214</f>
        <v>88.498000000000005</v>
      </c>
      <c r="G113" s="423">
        <f>C113+E113</f>
        <v>599784.52099999995</v>
      </c>
      <c r="H113" s="423">
        <f>(D113+F113)/2</f>
        <v>95.872099999999989</v>
      </c>
      <c r="I113" s="337"/>
      <c r="J113" s="165"/>
      <c r="K113" s="158">
        <f t="shared" si="40"/>
        <v>95.872099999999989</v>
      </c>
      <c r="L113" s="169">
        <f t="shared" si="36"/>
        <v>0</v>
      </c>
      <c r="M113" s="159">
        <f t="shared" si="41"/>
        <v>599784.52099999995</v>
      </c>
      <c r="N113" s="169">
        <f t="shared" si="37"/>
        <v>0</v>
      </c>
      <c r="O113" s="168"/>
      <c r="S113" s="237">
        <f>C113/D113</f>
        <v>3079.7227888290322</v>
      </c>
      <c r="T113" s="237">
        <f>E113/F113</f>
        <v>3184.4205066781169</v>
      </c>
      <c r="U113" s="237">
        <f t="shared" si="38"/>
        <v>6256.0903641413925</v>
      </c>
      <c r="V113" s="167">
        <f t="shared" si="39"/>
        <v>97.583399999999997</v>
      </c>
      <c r="AH113" s="367"/>
      <c r="AI113" s="367"/>
      <c r="AJ113" s="367"/>
    </row>
    <row r="114" spans="1:43" s="167" customFormat="1" ht="21">
      <c r="A114" s="162" t="s">
        <v>153</v>
      </c>
      <c r="B114" s="163" t="s">
        <v>78</v>
      </c>
      <c r="C114" s="164">
        <v>0</v>
      </c>
      <c r="D114" s="164">
        <v>0</v>
      </c>
      <c r="E114" s="164">
        <f>G114-C114</f>
        <v>0</v>
      </c>
      <c r="F114" s="164">
        <f>H114-D114</f>
        <v>0</v>
      </c>
      <c r="G114" s="164">
        <v>0</v>
      </c>
      <c r="H114" s="164">
        <v>0</v>
      </c>
      <c r="I114" s="337"/>
      <c r="J114" s="165"/>
      <c r="K114" s="158">
        <f t="shared" si="40"/>
        <v>0</v>
      </c>
      <c r="L114" s="169">
        <f t="shared" si="36"/>
        <v>0</v>
      </c>
      <c r="M114" s="159">
        <f t="shared" si="41"/>
        <v>0</v>
      </c>
      <c r="N114" s="169">
        <f t="shared" si="37"/>
        <v>0</v>
      </c>
      <c r="O114" s="168"/>
      <c r="S114" s="237"/>
      <c r="T114" s="237"/>
      <c r="U114" s="237"/>
      <c r="V114" s="167">
        <f t="shared" si="39"/>
        <v>0</v>
      </c>
      <c r="AH114" s="367"/>
      <c r="AI114" s="367"/>
      <c r="AJ114" s="367"/>
    </row>
    <row r="115" spans="1:43" s="167" customFormat="1" ht="21">
      <c r="A115" s="162" t="s">
        <v>198</v>
      </c>
      <c r="B115" s="163" t="s">
        <v>76</v>
      </c>
      <c r="C115" s="164">
        <v>2345.4749999999999</v>
      </c>
      <c r="D115" s="164">
        <v>0.77100000000000002</v>
      </c>
      <c r="E115" s="164">
        <v>1946.729</v>
      </c>
      <c r="F115" s="164">
        <v>0.63</v>
      </c>
      <c r="G115" s="164">
        <f>C115+E115</f>
        <v>4292.2039999999997</v>
      </c>
      <c r="H115" s="164">
        <f>(D115+F115)/2</f>
        <v>0.70050000000000001</v>
      </c>
      <c r="I115" s="337"/>
      <c r="J115" s="165"/>
      <c r="K115" s="158">
        <f t="shared" si="40"/>
        <v>0.70050000000000001</v>
      </c>
      <c r="L115" s="169">
        <f t="shared" si="36"/>
        <v>0</v>
      </c>
      <c r="M115" s="159">
        <f t="shared" si="41"/>
        <v>4292.2039999999997</v>
      </c>
      <c r="N115" s="169">
        <f t="shared" si="37"/>
        <v>0</v>
      </c>
      <c r="O115" s="168"/>
      <c r="S115" s="237">
        <f>C115/D115</f>
        <v>3042.120622568093</v>
      </c>
      <c r="T115" s="237">
        <f>E115/F115</f>
        <v>3090.046031746032</v>
      </c>
      <c r="U115" s="237">
        <f t="shared" si="38"/>
        <v>6127.3433261955743</v>
      </c>
      <c r="V115" s="167">
        <f t="shared" si="39"/>
        <v>0.69830000000000003</v>
      </c>
      <c r="AH115" s="367"/>
      <c r="AI115" s="367"/>
      <c r="AJ115" s="367"/>
    </row>
    <row r="116" spans="1:43" s="167" customFormat="1" ht="21">
      <c r="A116" s="162" t="s">
        <v>199</v>
      </c>
      <c r="B116" s="163" t="s">
        <v>176</v>
      </c>
      <c r="C116" s="164">
        <v>0</v>
      </c>
      <c r="D116" s="164">
        <v>0</v>
      </c>
      <c r="E116" s="164">
        <v>0</v>
      </c>
      <c r="F116" s="164">
        <v>0</v>
      </c>
      <c r="G116" s="164">
        <f>C116+E116</f>
        <v>0</v>
      </c>
      <c r="H116" s="164">
        <f>(D116+F116)/2</f>
        <v>0</v>
      </c>
      <c r="I116" s="337"/>
      <c r="J116" s="165"/>
      <c r="K116" s="158">
        <f t="shared" si="40"/>
        <v>0</v>
      </c>
      <c r="L116" s="169">
        <f t="shared" si="36"/>
        <v>0</v>
      </c>
      <c r="M116" s="159">
        <f t="shared" si="41"/>
        <v>0</v>
      </c>
      <c r="N116" s="169">
        <f t="shared" si="37"/>
        <v>0</v>
      </c>
      <c r="O116" s="168"/>
      <c r="S116" s="237"/>
      <c r="T116" s="237"/>
      <c r="U116" s="237"/>
      <c r="V116" s="167">
        <f t="shared" si="39"/>
        <v>0</v>
      </c>
      <c r="AH116" s="367"/>
      <c r="AI116" s="367"/>
      <c r="AJ116" s="367"/>
      <c r="AQ116" s="238"/>
    </row>
    <row r="117" spans="1:43" s="167" customFormat="1" ht="21">
      <c r="A117" s="162" t="s">
        <v>247</v>
      </c>
      <c r="B117" s="163" t="s">
        <v>178</v>
      </c>
      <c r="C117" s="164">
        <v>20969.746999999999</v>
      </c>
      <c r="D117" s="164">
        <v>6.8959999999999999</v>
      </c>
      <c r="E117" s="164">
        <f>11505.152+7636.747</f>
        <v>19141.899000000001</v>
      </c>
      <c r="F117" s="164">
        <v>6.1920000000000002</v>
      </c>
      <c r="G117" s="164">
        <f>C117+E117</f>
        <v>40111.646000000001</v>
      </c>
      <c r="H117" s="164">
        <f>(D117+F117)/2</f>
        <v>6.5440000000000005</v>
      </c>
      <c r="I117" s="337"/>
      <c r="J117" s="165"/>
      <c r="K117" s="158">
        <f t="shared" si="40"/>
        <v>6.5440000000000005</v>
      </c>
      <c r="L117" s="169">
        <f t="shared" si="36"/>
        <v>0</v>
      </c>
      <c r="M117" s="159">
        <f t="shared" si="41"/>
        <v>40111.646000000001</v>
      </c>
      <c r="N117" s="169">
        <f t="shared" si="37"/>
        <v>0</v>
      </c>
      <c r="O117" s="168"/>
      <c r="S117" s="237">
        <f>C117/D117</f>
        <v>3040.8565835266822</v>
      </c>
      <c r="T117" s="237">
        <f>E117/F117</f>
        <v>3091.3919573643411</v>
      </c>
      <c r="U117" s="237">
        <f t="shared" si="38"/>
        <v>6129.5302567237159</v>
      </c>
      <c r="V117" s="167">
        <f t="shared" si="39"/>
        <v>6.5260999999999996</v>
      </c>
      <c r="AH117" s="367"/>
      <c r="AI117" s="367"/>
      <c r="AJ117" s="367"/>
    </row>
    <row r="118" spans="1:43" s="167" customFormat="1" ht="21">
      <c r="A118" s="162" t="s">
        <v>248</v>
      </c>
      <c r="B118" s="163" t="s">
        <v>245</v>
      </c>
      <c r="C118" s="164">
        <v>0</v>
      </c>
      <c r="D118" s="164">
        <v>0</v>
      </c>
      <c r="E118" s="164">
        <v>0</v>
      </c>
      <c r="F118" s="164">
        <v>0</v>
      </c>
      <c r="G118" s="164">
        <f>C118+E118</f>
        <v>0</v>
      </c>
      <c r="H118" s="164">
        <f>(D118+F118)/2</f>
        <v>0</v>
      </c>
      <c r="I118" s="337"/>
      <c r="J118" s="165"/>
      <c r="K118" s="158">
        <f t="shared" si="40"/>
        <v>0</v>
      </c>
      <c r="L118" s="169">
        <f t="shared" si="36"/>
        <v>0</v>
      </c>
      <c r="M118" s="159">
        <f t="shared" si="41"/>
        <v>0</v>
      </c>
      <c r="N118" s="169">
        <f t="shared" si="37"/>
        <v>0</v>
      </c>
      <c r="O118" s="168"/>
      <c r="S118" s="237"/>
      <c r="T118" s="237"/>
      <c r="U118" s="237"/>
      <c r="V118" s="167">
        <f t="shared" si="39"/>
        <v>0</v>
      </c>
      <c r="AH118" s="367"/>
      <c r="AI118" s="367"/>
      <c r="AJ118" s="367"/>
    </row>
    <row r="119" spans="1:43" s="161" customFormat="1" ht="21">
      <c r="A119" s="153" t="s">
        <v>19</v>
      </c>
      <c r="B119" s="154" t="s">
        <v>99</v>
      </c>
      <c r="C119" s="424">
        <f>1059.292+5116.848</f>
        <v>6176.1399999999994</v>
      </c>
      <c r="D119" s="424">
        <v>1.6830000000000001</v>
      </c>
      <c r="E119" s="424">
        <f>G119-C119</f>
        <v>3976.8539999999994</v>
      </c>
      <c r="F119" s="424">
        <v>0.97699999999999998</v>
      </c>
      <c r="G119" s="424">
        <f>9637.391-1500+(1059.292+956.311)</f>
        <v>10152.993999999999</v>
      </c>
      <c r="H119" s="424">
        <f>(D119+F119)/2</f>
        <v>1.33</v>
      </c>
      <c r="I119" s="336"/>
      <c r="J119" s="157"/>
      <c r="K119" s="158">
        <f t="shared" si="40"/>
        <v>1.33</v>
      </c>
      <c r="L119" s="169">
        <f t="shared" si="36"/>
        <v>0</v>
      </c>
      <c r="M119" s="159">
        <f t="shared" si="41"/>
        <v>10152.993999999999</v>
      </c>
      <c r="N119" s="169">
        <f t="shared" si="37"/>
        <v>0</v>
      </c>
      <c r="O119" s="169"/>
      <c r="S119" s="237">
        <f>C119/D119</f>
        <v>3669.72073677956</v>
      </c>
      <c r="T119" s="237">
        <f>E119/F119</f>
        <v>4070.4749232343906</v>
      </c>
      <c r="U119" s="237">
        <f t="shared" si="38"/>
        <v>7633.8300751879688</v>
      </c>
      <c r="V119" s="161">
        <f t="shared" si="39"/>
        <v>1.6518999999999999</v>
      </c>
      <c r="AH119" s="366"/>
      <c r="AI119" s="366"/>
      <c r="AJ119" s="366"/>
    </row>
    <row r="120" spans="1:43" s="181" customFormat="1" ht="21">
      <c r="A120" s="153" t="s">
        <v>20</v>
      </c>
      <c r="B120" s="154" t="s">
        <v>101</v>
      </c>
      <c r="C120" s="155">
        <f t="shared" ref="C120:H120" si="47">C122+C123</f>
        <v>100747.868</v>
      </c>
      <c r="D120" s="155">
        <f t="shared" si="47"/>
        <v>33.134</v>
      </c>
      <c r="E120" s="155">
        <f t="shared" si="47"/>
        <v>93264.301999999996</v>
      </c>
      <c r="F120" s="155">
        <f t="shared" si="47"/>
        <v>30.167999999999999</v>
      </c>
      <c r="G120" s="155">
        <f t="shared" si="47"/>
        <v>194012.16999999998</v>
      </c>
      <c r="H120" s="155">
        <f t="shared" si="47"/>
        <v>31.651</v>
      </c>
      <c r="I120" s="336"/>
      <c r="J120" s="157"/>
      <c r="K120" s="158">
        <f t="shared" si="40"/>
        <v>31.651</v>
      </c>
      <c r="L120" s="169">
        <f t="shared" si="36"/>
        <v>0</v>
      </c>
      <c r="M120" s="159">
        <f t="shared" si="41"/>
        <v>194012.16999999998</v>
      </c>
      <c r="N120" s="169">
        <f t="shared" si="37"/>
        <v>0</v>
      </c>
      <c r="O120" s="180"/>
      <c r="S120" s="237">
        <f>C120/D120</f>
        <v>3040.6189412687872</v>
      </c>
      <c r="T120" s="237">
        <f>E120/F120</f>
        <v>3091.4976796605674</v>
      </c>
      <c r="U120" s="237">
        <f t="shared" si="38"/>
        <v>6129.7327098669866</v>
      </c>
      <c r="V120" s="181">
        <f t="shared" si="39"/>
        <v>31.565300000000001</v>
      </c>
      <c r="AH120" s="370"/>
      <c r="AI120" s="370"/>
      <c r="AJ120" s="370"/>
    </row>
    <row r="121" spans="1:43" s="167" customFormat="1" ht="21">
      <c r="A121" s="162"/>
      <c r="B121" s="163" t="s">
        <v>83</v>
      </c>
      <c r="C121" s="164"/>
      <c r="D121" s="164"/>
      <c r="E121" s="164"/>
      <c r="F121" s="164"/>
      <c r="G121" s="164"/>
      <c r="H121" s="164"/>
      <c r="I121" s="337"/>
      <c r="J121" s="165"/>
      <c r="K121" s="158">
        <f t="shared" si="40"/>
        <v>0</v>
      </c>
      <c r="L121" s="169">
        <f t="shared" si="36"/>
        <v>0</v>
      </c>
      <c r="M121" s="159">
        <f t="shared" si="41"/>
        <v>0</v>
      </c>
      <c r="N121" s="169">
        <f t="shared" si="37"/>
        <v>0</v>
      </c>
      <c r="O121" s="168"/>
      <c r="S121" s="237"/>
      <c r="T121" s="237"/>
      <c r="U121" s="237"/>
      <c r="V121" s="167">
        <f t="shared" si="39"/>
        <v>0</v>
      </c>
      <c r="AH121" s="367"/>
      <c r="AI121" s="367"/>
      <c r="AJ121" s="367"/>
    </row>
    <row r="122" spans="1:43" s="167" customFormat="1" ht="21">
      <c r="A122" s="162" t="s">
        <v>154</v>
      </c>
      <c r="B122" s="163" t="s">
        <v>85</v>
      </c>
      <c r="C122" s="423">
        <f>0.377+88125.342+1500</f>
        <v>89625.718999999997</v>
      </c>
      <c r="D122" s="423">
        <v>29.477</v>
      </c>
      <c r="E122" s="423">
        <f>G122-C122</f>
        <v>84004.235000000001</v>
      </c>
      <c r="F122" s="423">
        <v>27.172999999999998</v>
      </c>
      <c r="G122" s="423">
        <f>172129.954+1500</f>
        <v>173629.954</v>
      </c>
      <c r="H122" s="423">
        <f>(D122+F122)/2</f>
        <v>28.324999999999999</v>
      </c>
      <c r="I122" s="337"/>
      <c r="J122" s="165"/>
      <c r="K122" s="158">
        <f t="shared" si="40"/>
        <v>28.324999999999999</v>
      </c>
      <c r="L122" s="169">
        <f t="shared" si="36"/>
        <v>0</v>
      </c>
      <c r="M122" s="159">
        <f t="shared" si="41"/>
        <v>173629.954</v>
      </c>
      <c r="N122" s="169">
        <f t="shared" si="37"/>
        <v>0</v>
      </c>
      <c r="O122" s="168"/>
      <c r="S122" s="237">
        <f>C122/D122</f>
        <v>3040.5305492417815</v>
      </c>
      <c r="T122" s="237">
        <f>E122/F122</f>
        <v>3091.4597210466272</v>
      </c>
      <c r="U122" s="237">
        <f t="shared" si="38"/>
        <v>6129.9189408649599</v>
      </c>
      <c r="V122" s="167">
        <f t="shared" si="39"/>
        <v>28.249099999999999</v>
      </c>
      <c r="AH122" s="367"/>
      <c r="AI122" s="367"/>
      <c r="AJ122" s="367"/>
    </row>
    <row r="123" spans="1:43" s="183" customFormat="1" ht="21">
      <c r="A123" s="162" t="s">
        <v>155</v>
      </c>
      <c r="B123" s="163" t="s">
        <v>87</v>
      </c>
      <c r="C123" s="164">
        <f t="shared" ref="C123:H123" si="48">C125+C127+C129+C131+C133</f>
        <v>11122.149000000001</v>
      </c>
      <c r="D123" s="164">
        <f t="shared" si="48"/>
        <v>3.657</v>
      </c>
      <c r="E123" s="164">
        <f t="shared" si="48"/>
        <v>9260.0670000000009</v>
      </c>
      <c r="F123" s="164">
        <f t="shared" si="48"/>
        <v>2.9950000000000001</v>
      </c>
      <c r="G123" s="164">
        <f t="shared" si="48"/>
        <v>20382.216</v>
      </c>
      <c r="H123" s="164">
        <f t="shared" si="48"/>
        <v>3.3260000000000001</v>
      </c>
      <c r="I123" s="338"/>
      <c r="J123" s="190"/>
      <c r="K123" s="158">
        <f t="shared" si="40"/>
        <v>3.3260000000000001</v>
      </c>
      <c r="L123" s="169">
        <f t="shared" si="36"/>
        <v>0</v>
      </c>
      <c r="M123" s="159">
        <f t="shared" si="41"/>
        <v>20382.216</v>
      </c>
      <c r="N123" s="169">
        <f t="shared" si="37"/>
        <v>0</v>
      </c>
      <c r="O123" s="182"/>
      <c r="S123" s="237">
        <f>C123/D123</f>
        <v>3041.3314191960626</v>
      </c>
      <c r="T123" s="237">
        <f>E123/F123</f>
        <v>3091.8420701168616</v>
      </c>
      <c r="U123" s="237">
        <f t="shared" si="38"/>
        <v>6128.1467227901385</v>
      </c>
      <c r="V123" s="183">
        <f t="shared" si="39"/>
        <v>3.3161</v>
      </c>
      <c r="AH123" s="371"/>
      <c r="AI123" s="371"/>
      <c r="AJ123" s="371"/>
    </row>
    <row r="124" spans="1:43" s="167" customFormat="1" ht="21">
      <c r="A124" s="162"/>
      <c r="B124" s="163" t="s">
        <v>83</v>
      </c>
      <c r="C124" s="164"/>
      <c r="D124" s="164"/>
      <c r="E124" s="164"/>
      <c r="F124" s="164"/>
      <c r="G124" s="164"/>
      <c r="H124" s="164"/>
      <c r="I124" s="337"/>
      <c r="J124" s="165"/>
      <c r="K124" s="158">
        <f t="shared" si="40"/>
        <v>0</v>
      </c>
      <c r="L124" s="169">
        <f t="shared" si="36"/>
        <v>0</v>
      </c>
      <c r="M124" s="159">
        <f t="shared" si="41"/>
        <v>0</v>
      </c>
      <c r="N124" s="169">
        <f t="shared" si="37"/>
        <v>0</v>
      </c>
      <c r="O124" s="168"/>
      <c r="S124" s="237"/>
      <c r="T124" s="237"/>
      <c r="U124" s="237"/>
      <c r="V124" s="167">
        <f t="shared" si="39"/>
        <v>0</v>
      </c>
      <c r="AH124" s="367"/>
      <c r="AI124" s="367"/>
      <c r="AJ124" s="367"/>
    </row>
    <row r="125" spans="1:43" s="167" customFormat="1" ht="21">
      <c r="A125" s="162" t="s">
        <v>156</v>
      </c>
      <c r="B125" s="163" t="s">
        <v>80</v>
      </c>
      <c r="C125" s="164"/>
      <c r="D125" s="164"/>
      <c r="E125" s="164"/>
      <c r="F125" s="164"/>
      <c r="G125" s="164"/>
      <c r="H125" s="164"/>
      <c r="I125" s="337"/>
      <c r="J125" s="165"/>
      <c r="K125" s="158">
        <f t="shared" si="40"/>
        <v>0</v>
      </c>
      <c r="L125" s="169">
        <f t="shared" si="36"/>
        <v>0</v>
      </c>
      <c r="M125" s="159">
        <f t="shared" si="41"/>
        <v>0</v>
      </c>
      <c r="N125" s="169">
        <f t="shared" si="37"/>
        <v>0</v>
      </c>
      <c r="O125" s="168"/>
      <c r="S125" s="237"/>
      <c r="T125" s="237"/>
      <c r="U125" s="237"/>
      <c r="V125" s="167">
        <f t="shared" si="39"/>
        <v>0</v>
      </c>
      <c r="AH125" s="367"/>
      <c r="AI125" s="367"/>
      <c r="AJ125" s="367"/>
    </row>
    <row r="126" spans="1:43" s="167" customFormat="1" ht="21">
      <c r="A126" s="227" t="s">
        <v>200</v>
      </c>
      <c r="B126" s="228" t="s">
        <v>201</v>
      </c>
      <c r="C126" s="194">
        <f>C125-C113</f>
        <v>-317969.67499999999</v>
      </c>
      <c r="D126" s="194">
        <f>D125-D113</f>
        <v>-103.24619999999999</v>
      </c>
      <c r="E126" s="194">
        <f>G126-C126</f>
        <v>-281814.84599999996</v>
      </c>
      <c r="F126" s="194">
        <f>F125-F113</f>
        <v>-88.498000000000005</v>
      </c>
      <c r="G126" s="194">
        <f>G125-G113</f>
        <v>-599784.52099999995</v>
      </c>
      <c r="H126" s="194">
        <f>H125-H113</f>
        <v>-95.872099999999989</v>
      </c>
      <c r="I126" s="340"/>
      <c r="J126" s="195"/>
      <c r="K126" s="158">
        <f t="shared" si="40"/>
        <v>-95.872099999999989</v>
      </c>
      <c r="L126" s="169">
        <f t="shared" si="36"/>
        <v>0</v>
      </c>
      <c r="M126" s="159">
        <f t="shared" si="41"/>
        <v>-599784.52099999995</v>
      </c>
      <c r="N126" s="169">
        <f t="shared" si="37"/>
        <v>0</v>
      </c>
      <c r="O126" s="168"/>
      <c r="S126" s="237">
        <f>C126/D126</f>
        <v>3079.7227888290322</v>
      </c>
      <c r="T126" s="237">
        <f>E126/F126</f>
        <v>3184.4205066781165</v>
      </c>
      <c r="U126" s="237">
        <f t="shared" si="38"/>
        <v>6256.0903641413925</v>
      </c>
      <c r="V126" s="167">
        <f t="shared" si="39"/>
        <v>-97.583399999999997</v>
      </c>
      <c r="AH126" s="367"/>
      <c r="AI126" s="367"/>
      <c r="AJ126" s="367"/>
    </row>
    <row r="127" spans="1:43" s="232" customFormat="1" ht="21">
      <c r="A127" s="162" t="s">
        <v>157</v>
      </c>
      <c r="B127" s="163" t="s">
        <v>78</v>
      </c>
      <c r="C127" s="164"/>
      <c r="D127" s="164"/>
      <c r="E127" s="164"/>
      <c r="F127" s="164"/>
      <c r="G127" s="164"/>
      <c r="H127" s="164"/>
      <c r="I127" s="337"/>
      <c r="J127" s="200"/>
      <c r="K127" s="170">
        <f t="shared" si="40"/>
        <v>0</v>
      </c>
      <c r="L127" s="168">
        <f t="shared" si="36"/>
        <v>0</v>
      </c>
      <c r="M127" s="225">
        <f t="shared" si="41"/>
        <v>0</v>
      </c>
      <c r="N127" s="168">
        <f t="shared" si="37"/>
        <v>0</v>
      </c>
      <c r="O127" s="226"/>
      <c r="S127" s="237"/>
      <c r="T127" s="237"/>
      <c r="U127" s="237"/>
      <c r="V127" s="232">
        <f t="shared" si="39"/>
        <v>0</v>
      </c>
      <c r="AH127" s="373"/>
      <c r="AI127" s="373"/>
      <c r="AJ127" s="373"/>
    </row>
    <row r="128" spans="1:43" s="191" customFormat="1" ht="21">
      <c r="A128" s="229" t="s">
        <v>202</v>
      </c>
      <c r="B128" s="230" t="s">
        <v>203</v>
      </c>
      <c r="C128" s="231">
        <f>C127-C114</f>
        <v>0</v>
      </c>
      <c r="D128" s="231">
        <f>D127-D114</f>
        <v>0</v>
      </c>
      <c r="E128" s="198">
        <f>G128-C128</f>
        <v>0</v>
      </c>
      <c r="F128" s="198">
        <f>F127-F114</f>
        <v>0</v>
      </c>
      <c r="G128" s="231">
        <f>G127-G114</f>
        <v>0</v>
      </c>
      <c r="H128" s="231">
        <f>H127-H114</f>
        <v>0</v>
      </c>
      <c r="I128" s="341"/>
      <c r="J128" s="199"/>
      <c r="K128" s="158">
        <f t="shared" si="40"/>
        <v>0</v>
      </c>
      <c r="L128" s="169">
        <f t="shared" si="36"/>
        <v>0</v>
      </c>
      <c r="M128" s="159">
        <f t="shared" si="41"/>
        <v>0</v>
      </c>
      <c r="N128" s="169">
        <f t="shared" si="37"/>
        <v>0</v>
      </c>
      <c r="O128" s="180"/>
      <c r="S128" s="237"/>
      <c r="T128" s="237"/>
      <c r="U128" s="237"/>
      <c r="V128" s="191">
        <f t="shared" si="39"/>
        <v>0</v>
      </c>
      <c r="AH128" s="374"/>
      <c r="AI128" s="374"/>
      <c r="AJ128" s="374"/>
    </row>
    <row r="129" spans="1:36" s="161" customFormat="1" ht="21">
      <c r="A129" s="162" t="s">
        <v>204</v>
      </c>
      <c r="B129" s="163" t="s">
        <v>76</v>
      </c>
      <c r="C129" s="164">
        <v>10902.467000000001</v>
      </c>
      <c r="D129" s="164">
        <v>3.585</v>
      </c>
      <c r="E129" s="164">
        <v>9039.7720000000008</v>
      </c>
      <c r="F129" s="164">
        <v>2.9239999999999999</v>
      </c>
      <c r="G129" s="164">
        <f>C129+E129</f>
        <v>19942.239000000001</v>
      </c>
      <c r="H129" s="164">
        <f>(D129+F129)/2</f>
        <v>3.2545000000000002</v>
      </c>
      <c r="I129" s="336"/>
      <c r="J129" s="157"/>
      <c r="K129" s="158">
        <f t="shared" si="40"/>
        <v>3.2545000000000002</v>
      </c>
      <c r="L129" s="169">
        <f t="shared" si="36"/>
        <v>0</v>
      </c>
      <c r="M129" s="159">
        <f t="shared" si="41"/>
        <v>19942.239000000001</v>
      </c>
      <c r="N129" s="169">
        <f t="shared" si="37"/>
        <v>0</v>
      </c>
      <c r="O129" s="169"/>
      <c r="S129" s="237">
        <f>C129/D129</f>
        <v>3041.1344490934453</v>
      </c>
      <c r="T129" s="237">
        <f>E129/F129</f>
        <v>3091.5772913816695</v>
      </c>
      <c r="U129" s="237">
        <f t="shared" si="38"/>
        <v>6127.5891842064839</v>
      </c>
      <c r="V129" s="161">
        <f t="shared" si="39"/>
        <v>3.2446000000000002</v>
      </c>
      <c r="AH129" s="366"/>
      <c r="AI129" s="366"/>
      <c r="AJ129" s="366"/>
    </row>
    <row r="130" spans="1:36" s="161" customFormat="1" ht="21">
      <c r="A130" s="174" t="s">
        <v>205</v>
      </c>
      <c r="B130" s="175" t="s">
        <v>206</v>
      </c>
      <c r="C130" s="164">
        <f>C129-C115</f>
        <v>8556.9920000000002</v>
      </c>
      <c r="D130" s="164">
        <f>D129-D115</f>
        <v>2.8140000000000001</v>
      </c>
      <c r="E130" s="164">
        <f>G130-C130</f>
        <v>7093.0430000000015</v>
      </c>
      <c r="F130" s="164">
        <f>F129-F115</f>
        <v>2.294</v>
      </c>
      <c r="G130" s="164">
        <f>G129-G115</f>
        <v>15650.035000000002</v>
      </c>
      <c r="H130" s="164">
        <f>H129-H115</f>
        <v>2.5540000000000003</v>
      </c>
      <c r="I130" s="336"/>
      <c r="J130" s="157"/>
      <c r="K130" s="158">
        <f t="shared" si="40"/>
        <v>2.5540000000000003</v>
      </c>
      <c r="L130" s="169">
        <f t="shared" si="36"/>
        <v>0</v>
      </c>
      <c r="M130" s="159">
        <f t="shared" si="41"/>
        <v>15650.035000000002</v>
      </c>
      <c r="N130" s="169">
        <f t="shared" si="37"/>
        <v>0</v>
      </c>
      <c r="O130" s="169"/>
      <c r="S130" s="237">
        <f>C130/D130</f>
        <v>3040.8642501776831</v>
      </c>
      <c r="T130" s="237">
        <f>E130/F130</f>
        <v>3091.9978204010467</v>
      </c>
      <c r="U130" s="237">
        <f t="shared" si="38"/>
        <v>6127.6566170712604</v>
      </c>
      <c r="V130" s="161">
        <f t="shared" si="39"/>
        <v>2.5461999999999998</v>
      </c>
      <c r="AH130" s="366"/>
      <c r="AI130" s="366"/>
      <c r="AJ130" s="366"/>
    </row>
    <row r="131" spans="1:36" s="161" customFormat="1" ht="21">
      <c r="A131" s="162" t="s">
        <v>207</v>
      </c>
      <c r="B131" s="163" t="s">
        <v>176</v>
      </c>
      <c r="C131" s="164">
        <v>0</v>
      </c>
      <c r="D131" s="164">
        <v>0</v>
      </c>
      <c r="E131" s="155"/>
      <c r="F131" s="155"/>
      <c r="G131" s="164">
        <v>0</v>
      </c>
      <c r="H131" s="164">
        <v>0</v>
      </c>
      <c r="I131" s="336"/>
      <c r="J131" s="157"/>
      <c r="K131" s="158">
        <f t="shared" si="40"/>
        <v>0</v>
      </c>
      <c r="L131" s="169">
        <f t="shared" si="36"/>
        <v>0</v>
      </c>
      <c r="M131" s="159">
        <f t="shared" si="41"/>
        <v>0</v>
      </c>
      <c r="N131" s="169">
        <f t="shared" si="37"/>
        <v>0</v>
      </c>
      <c r="O131" s="169"/>
      <c r="S131" s="237"/>
      <c r="T131" s="237"/>
      <c r="U131" s="237"/>
      <c r="V131" s="161">
        <f t="shared" si="39"/>
        <v>0</v>
      </c>
      <c r="AH131" s="366"/>
      <c r="AI131" s="366"/>
      <c r="AJ131" s="366"/>
    </row>
    <row r="132" spans="1:36" s="161" customFormat="1" ht="21">
      <c r="A132" s="174" t="s">
        <v>208</v>
      </c>
      <c r="B132" s="175" t="s">
        <v>255</v>
      </c>
      <c r="C132" s="164">
        <f>C131-C116</f>
        <v>0</v>
      </c>
      <c r="D132" s="164">
        <f>D131-D116</f>
        <v>0</v>
      </c>
      <c r="E132" s="155">
        <f>G132-C132</f>
        <v>0</v>
      </c>
      <c r="F132" s="155">
        <f>H132-D132</f>
        <v>0</v>
      </c>
      <c r="G132" s="164">
        <f>G131-G116</f>
        <v>0</v>
      </c>
      <c r="H132" s="164">
        <f>H131-H116</f>
        <v>0</v>
      </c>
      <c r="I132" s="336"/>
      <c r="J132" s="157"/>
      <c r="K132" s="158">
        <f t="shared" si="40"/>
        <v>0</v>
      </c>
      <c r="L132" s="169">
        <f t="shared" si="36"/>
        <v>0</v>
      </c>
      <c r="M132" s="159">
        <f t="shared" si="41"/>
        <v>0</v>
      </c>
      <c r="N132" s="169">
        <f t="shared" si="37"/>
        <v>0</v>
      </c>
      <c r="O132" s="169"/>
      <c r="S132" s="237"/>
      <c r="T132" s="237"/>
      <c r="U132" s="237"/>
      <c r="V132" s="161">
        <f t="shared" si="39"/>
        <v>0</v>
      </c>
      <c r="AH132" s="366"/>
      <c r="AI132" s="366"/>
      <c r="AJ132" s="366"/>
    </row>
    <row r="133" spans="1:36" s="161" customFormat="1" ht="21">
      <c r="A133" s="162" t="s">
        <v>249</v>
      </c>
      <c r="B133" s="163" t="s">
        <v>245</v>
      </c>
      <c r="C133" s="164">
        <v>219.68199999999999</v>
      </c>
      <c r="D133" s="164">
        <v>7.1999999999999995E-2</v>
      </c>
      <c r="E133" s="164">
        <v>220.29499999999999</v>
      </c>
      <c r="F133" s="164">
        <v>7.0999999999999994E-2</v>
      </c>
      <c r="G133" s="164">
        <f>C133+E133</f>
        <v>439.97699999999998</v>
      </c>
      <c r="H133" s="164">
        <f>(D133+F133)/2</f>
        <v>7.1499999999999994E-2</v>
      </c>
      <c r="I133" s="336"/>
      <c r="J133" s="157"/>
      <c r="K133" s="158">
        <f t="shared" si="40"/>
        <v>7.1499999999999994E-2</v>
      </c>
      <c r="L133" s="169">
        <f t="shared" si="36"/>
        <v>0</v>
      </c>
      <c r="M133" s="159">
        <f t="shared" si="41"/>
        <v>439.97699999999998</v>
      </c>
      <c r="N133" s="169">
        <f t="shared" si="37"/>
        <v>0</v>
      </c>
      <c r="O133" s="169"/>
      <c r="S133" s="237"/>
      <c r="T133" s="237"/>
      <c r="U133" s="237"/>
      <c r="V133" s="161">
        <f t="shared" si="39"/>
        <v>7.1599999999999997E-2</v>
      </c>
      <c r="AH133" s="366"/>
      <c r="AI133" s="366"/>
      <c r="AJ133" s="366"/>
    </row>
    <row r="134" spans="1:36" s="161" customFormat="1" ht="21">
      <c r="A134" s="174" t="s">
        <v>250</v>
      </c>
      <c r="B134" s="175" t="s">
        <v>256</v>
      </c>
      <c r="C134" s="164">
        <f t="shared" ref="C134:H134" si="49">C133-C118</f>
        <v>219.68199999999999</v>
      </c>
      <c r="D134" s="164">
        <f t="shared" si="49"/>
        <v>7.1999999999999995E-2</v>
      </c>
      <c r="E134" s="164">
        <f t="shared" si="49"/>
        <v>220.29499999999999</v>
      </c>
      <c r="F134" s="164">
        <f t="shared" si="49"/>
        <v>7.0999999999999994E-2</v>
      </c>
      <c r="G134" s="164">
        <f t="shared" si="49"/>
        <v>439.97699999999998</v>
      </c>
      <c r="H134" s="164">
        <f t="shared" si="49"/>
        <v>7.1499999999999994E-2</v>
      </c>
      <c r="I134" s="336"/>
      <c r="J134" s="157"/>
      <c r="K134" s="158">
        <f t="shared" si="40"/>
        <v>7.1499999999999994E-2</v>
      </c>
      <c r="L134" s="169">
        <f t="shared" si="36"/>
        <v>0</v>
      </c>
      <c r="M134" s="159">
        <f t="shared" si="41"/>
        <v>439.97699999999998</v>
      </c>
      <c r="N134" s="169">
        <f t="shared" si="37"/>
        <v>0</v>
      </c>
      <c r="O134" s="169"/>
      <c r="S134" s="237"/>
      <c r="T134" s="237"/>
      <c r="U134" s="237"/>
      <c r="V134" s="161">
        <f t="shared" si="39"/>
        <v>7.1599999999999997E-2</v>
      </c>
      <c r="AH134" s="366"/>
      <c r="AI134" s="366"/>
      <c r="AJ134" s="366"/>
    </row>
    <row r="135" spans="1:36" s="191" customFormat="1" ht="21">
      <c r="A135" s="185"/>
      <c r="B135" s="163" t="s">
        <v>97</v>
      </c>
      <c r="C135" s="164"/>
      <c r="D135" s="164"/>
      <c r="E135" s="164"/>
      <c r="F135" s="164"/>
      <c r="G135" s="164"/>
      <c r="H135" s="164"/>
      <c r="I135" s="337"/>
      <c r="J135" s="165"/>
      <c r="K135" s="158">
        <f t="shared" si="40"/>
        <v>0</v>
      </c>
      <c r="L135" s="169">
        <f t="shared" si="36"/>
        <v>0</v>
      </c>
      <c r="M135" s="159">
        <f t="shared" si="41"/>
        <v>0</v>
      </c>
      <c r="N135" s="169">
        <f t="shared" si="37"/>
        <v>0</v>
      </c>
      <c r="O135" s="180"/>
      <c r="S135" s="237"/>
      <c r="T135" s="237"/>
      <c r="U135" s="237"/>
      <c r="V135" s="191">
        <f t="shared" si="39"/>
        <v>0</v>
      </c>
      <c r="AH135" s="374"/>
      <c r="AI135" s="374"/>
      <c r="AJ135" s="374"/>
    </row>
    <row r="136" spans="1:36" s="167" customFormat="1" ht="21">
      <c r="A136" s="162" t="s">
        <v>21</v>
      </c>
      <c r="B136" s="163" t="s">
        <v>158</v>
      </c>
      <c r="C136" s="164"/>
      <c r="D136" s="164"/>
      <c r="E136" s="164"/>
      <c r="F136" s="164"/>
      <c r="G136" s="164"/>
      <c r="H136" s="164"/>
      <c r="I136" s="337"/>
      <c r="J136" s="165"/>
      <c r="K136" s="158">
        <f t="shared" si="40"/>
        <v>0</v>
      </c>
      <c r="L136" s="169">
        <f t="shared" si="36"/>
        <v>0</v>
      </c>
      <c r="M136" s="159">
        <f t="shared" si="41"/>
        <v>0</v>
      </c>
      <c r="N136" s="169">
        <f t="shared" si="37"/>
        <v>0</v>
      </c>
      <c r="O136" s="168"/>
      <c r="S136" s="237"/>
      <c r="T136" s="237"/>
      <c r="U136" s="237"/>
      <c r="V136" s="167">
        <f t="shared" si="39"/>
        <v>0</v>
      </c>
      <c r="AH136" s="367"/>
      <c r="AI136" s="367"/>
      <c r="AJ136" s="367"/>
    </row>
    <row r="137" spans="1:36" s="167" customFormat="1" ht="21">
      <c r="A137" s="162" t="s">
        <v>22</v>
      </c>
      <c r="B137" s="178" t="s">
        <v>119</v>
      </c>
      <c r="C137" s="164">
        <f>C107-C119-C120</f>
        <v>257848.50799999991</v>
      </c>
      <c r="D137" s="164">
        <f t="shared" ref="D137:H137" si="50">D107-D119-D120</f>
        <v>85.058199999999985</v>
      </c>
      <c r="E137" s="164">
        <f t="shared" si="50"/>
        <v>226866.55399999997</v>
      </c>
      <c r="F137" s="164">
        <f t="shared" si="50"/>
        <v>73.137</v>
      </c>
      <c r="G137" s="164">
        <f t="shared" si="50"/>
        <v>484715.06199999998</v>
      </c>
      <c r="H137" s="164">
        <f t="shared" si="50"/>
        <v>79.0976</v>
      </c>
      <c r="I137" s="337"/>
      <c r="J137" s="165"/>
      <c r="K137" s="158">
        <f t="shared" si="40"/>
        <v>79.0976</v>
      </c>
      <c r="L137" s="169">
        <f t="shared" si="36"/>
        <v>0</v>
      </c>
      <c r="M137" s="159">
        <f t="shared" si="41"/>
        <v>484715.06199999992</v>
      </c>
      <c r="N137" s="169">
        <f t="shared" si="37"/>
        <v>0</v>
      </c>
      <c r="O137" s="168"/>
      <c r="S137" s="237">
        <f>C137/D137</f>
        <v>3031.4362166140354</v>
      </c>
      <c r="T137" s="237">
        <f>E137/F137</f>
        <v>3101.939565473016</v>
      </c>
      <c r="U137" s="237">
        <f t="shared" si="38"/>
        <v>6128.062823650781</v>
      </c>
      <c r="V137" s="167">
        <f t="shared" si="39"/>
        <v>78.861900000000006</v>
      </c>
      <c r="AH137" s="367"/>
      <c r="AI137" s="367"/>
      <c r="AJ137" s="367"/>
    </row>
    <row r="138" spans="1:36" s="161" customFormat="1" ht="21">
      <c r="A138" s="153" t="s">
        <v>23</v>
      </c>
      <c r="B138" s="154" t="s">
        <v>159</v>
      </c>
      <c r="C138" s="155">
        <f>C141+C140</f>
        <v>1706.684</v>
      </c>
      <c r="D138" s="155">
        <f>D141+D140</f>
        <v>0.55999999999999994</v>
      </c>
      <c r="E138" s="155">
        <f>G138-C138</f>
        <v>1385.3059999999998</v>
      </c>
      <c r="F138" s="155">
        <f>F141+F140</f>
        <v>0.44700000000000001</v>
      </c>
      <c r="G138" s="155">
        <f>G141+G140</f>
        <v>3091.99</v>
      </c>
      <c r="H138" s="155">
        <f>H141+H140</f>
        <v>0.50350000000000006</v>
      </c>
      <c r="I138" s="336"/>
      <c r="J138" s="157"/>
      <c r="K138" s="158">
        <f t="shared" si="40"/>
        <v>0.50349999999999995</v>
      </c>
      <c r="L138" s="169">
        <f t="shared" si="36"/>
        <v>0</v>
      </c>
      <c r="M138" s="159">
        <f t="shared" si="41"/>
        <v>3091.99</v>
      </c>
      <c r="N138" s="169">
        <f t="shared" si="37"/>
        <v>0</v>
      </c>
      <c r="O138" s="169"/>
      <c r="S138" s="237">
        <f>C138/D138</f>
        <v>3047.65</v>
      </c>
      <c r="T138" s="237">
        <f>E138/F138</f>
        <v>3099.1185682326618</v>
      </c>
      <c r="U138" s="237">
        <f t="shared" si="38"/>
        <v>6140.993048659383</v>
      </c>
      <c r="V138" s="161">
        <f t="shared" si="39"/>
        <v>0.50309999999999999</v>
      </c>
      <c r="AH138" s="366"/>
      <c r="AI138" s="366"/>
      <c r="AJ138" s="366"/>
    </row>
    <row r="139" spans="1:36" s="167" customFormat="1" ht="21">
      <c r="A139" s="162"/>
      <c r="B139" s="163" t="s">
        <v>72</v>
      </c>
      <c r="C139" s="164"/>
      <c r="D139" s="164"/>
      <c r="E139" s="164"/>
      <c r="F139" s="164"/>
      <c r="G139" s="164"/>
      <c r="H139" s="164"/>
      <c r="I139" s="337"/>
      <c r="J139" s="165"/>
      <c r="K139" s="158">
        <f t="shared" si="40"/>
        <v>0</v>
      </c>
      <c r="L139" s="169">
        <f t="shared" si="36"/>
        <v>0</v>
      </c>
      <c r="M139" s="159">
        <f t="shared" si="41"/>
        <v>0</v>
      </c>
      <c r="N139" s="169">
        <f t="shared" si="37"/>
        <v>0</v>
      </c>
      <c r="O139" s="168"/>
      <c r="S139" s="237"/>
      <c r="T139" s="237"/>
      <c r="U139" s="237"/>
      <c r="V139" s="167">
        <f t="shared" si="39"/>
        <v>0</v>
      </c>
      <c r="AH139" s="367"/>
      <c r="AI139" s="367"/>
      <c r="AJ139" s="367"/>
    </row>
    <row r="140" spans="1:36" s="167" customFormat="1" ht="21">
      <c r="A140" s="162" t="s">
        <v>160</v>
      </c>
      <c r="B140" s="163" t="s">
        <v>91</v>
      </c>
      <c r="C140" s="164"/>
      <c r="D140" s="164"/>
      <c r="E140" s="164"/>
      <c r="F140" s="164"/>
      <c r="G140" s="164"/>
      <c r="H140" s="164"/>
      <c r="I140" s="337"/>
      <c r="J140" s="165"/>
      <c r="K140" s="158">
        <f t="shared" si="40"/>
        <v>0</v>
      </c>
      <c r="L140" s="169">
        <f t="shared" si="36"/>
        <v>0</v>
      </c>
      <c r="M140" s="159">
        <f t="shared" si="41"/>
        <v>0</v>
      </c>
      <c r="N140" s="169">
        <f t="shared" si="37"/>
        <v>0</v>
      </c>
      <c r="O140" s="168"/>
      <c r="S140" s="237"/>
      <c r="T140" s="237"/>
      <c r="U140" s="237"/>
      <c r="V140" s="167">
        <f t="shared" si="39"/>
        <v>0</v>
      </c>
      <c r="AH140" s="367"/>
      <c r="AI140" s="367"/>
      <c r="AJ140" s="367"/>
    </row>
    <row r="141" spans="1:36" s="167" customFormat="1" ht="21">
      <c r="A141" s="162" t="s">
        <v>161</v>
      </c>
      <c r="B141" s="163" t="s">
        <v>74</v>
      </c>
      <c r="C141" s="164">
        <f>C143+C144+C145+C146+C147</f>
        <v>1706.684</v>
      </c>
      <c r="D141" s="164">
        <f>D143+D144+D145+D146+D147</f>
        <v>0.55999999999999994</v>
      </c>
      <c r="E141" s="164">
        <f>E143+E144+E145+E146+E147</f>
        <v>1385.306</v>
      </c>
      <c r="F141" s="164">
        <f t="shared" ref="F141:H141" si="51">F143+F144+F145+F146+F147</f>
        <v>0.44700000000000001</v>
      </c>
      <c r="G141" s="164">
        <f t="shared" si="51"/>
        <v>3091.99</v>
      </c>
      <c r="H141" s="164">
        <f t="shared" si="51"/>
        <v>0.50350000000000006</v>
      </c>
      <c r="I141" s="337"/>
      <c r="J141" s="165"/>
      <c r="K141" s="158">
        <f t="shared" si="40"/>
        <v>0.50349999999999995</v>
      </c>
      <c r="L141" s="169">
        <f t="shared" si="36"/>
        <v>0</v>
      </c>
      <c r="M141" s="159">
        <f t="shared" si="41"/>
        <v>3091.99</v>
      </c>
      <c r="N141" s="169">
        <f t="shared" si="37"/>
        <v>0</v>
      </c>
      <c r="O141" s="168"/>
      <c r="S141" s="237">
        <f>C141/D141</f>
        <v>3047.65</v>
      </c>
      <c r="T141" s="237">
        <f>E141/F141</f>
        <v>3099.1185682326623</v>
      </c>
      <c r="U141" s="237">
        <f t="shared" si="38"/>
        <v>6140.993048659383</v>
      </c>
      <c r="V141" s="167">
        <f t="shared" si="39"/>
        <v>0.50309999999999999</v>
      </c>
      <c r="AH141" s="367"/>
      <c r="AI141" s="367"/>
      <c r="AJ141" s="367"/>
    </row>
    <row r="142" spans="1:36" s="167" customFormat="1" ht="21">
      <c r="A142" s="162"/>
      <c r="B142" s="163" t="s">
        <v>72</v>
      </c>
      <c r="C142" s="164"/>
      <c r="D142" s="164"/>
      <c r="E142" s="164"/>
      <c r="F142" s="164"/>
      <c r="G142" s="164"/>
      <c r="H142" s="164"/>
      <c r="I142" s="337"/>
      <c r="J142" s="165"/>
      <c r="K142" s="158">
        <f t="shared" si="40"/>
        <v>0</v>
      </c>
      <c r="L142" s="169">
        <f t="shared" si="36"/>
        <v>0</v>
      </c>
      <c r="M142" s="159">
        <f t="shared" si="41"/>
        <v>0</v>
      </c>
      <c r="N142" s="169">
        <f t="shared" si="37"/>
        <v>0</v>
      </c>
      <c r="O142" s="168"/>
      <c r="S142" s="237"/>
      <c r="T142" s="237"/>
      <c r="U142" s="237"/>
      <c r="V142" s="167">
        <f t="shared" si="39"/>
        <v>0</v>
      </c>
      <c r="AH142" s="367"/>
      <c r="AI142" s="367"/>
      <c r="AJ142" s="367"/>
    </row>
    <row r="143" spans="1:36" s="167" customFormat="1" ht="21">
      <c r="A143" s="162" t="s">
        <v>162</v>
      </c>
      <c r="B143" s="163" t="s">
        <v>80</v>
      </c>
      <c r="C143" s="164">
        <v>346.93200000000002</v>
      </c>
      <c r="D143" s="164">
        <v>0.114</v>
      </c>
      <c r="E143" s="164">
        <v>361.04700000000003</v>
      </c>
      <c r="F143" s="164">
        <v>0.11700000000000001</v>
      </c>
      <c r="G143" s="164">
        <f>C143+E143</f>
        <v>707.97900000000004</v>
      </c>
      <c r="H143" s="164">
        <f>(D143+F143)/2</f>
        <v>0.11550000000000001</v>
      </c>
      <c r="I143" s="337"/>
      <c r="J143" s="165"/>
      <c r="K143" s="158">
        <f t="shared" si="40"/>
        <v>0.11550000000000001</v>
      </c>
      <c r="L143" s="169">
        <f t="shared" si="36"/>
        <v>0</v>
      </c>
      <c r="M143" s="159">
        <f t="shared" si="41"/>
        <v>707.97900000000004</v>
      </c>
      <c r="N143" s="169">
        <f t="shared" si="37"/>
        <v>0</v>
      </c>
      <c r="O143" s="168"/>
      <c r="S143" s="237">
        <f>C143/D143</f>
        <v>3043.2631578947367</v>
      </c>
      <c r="T143" s="237">
        <f>E143/F143</f>
        <v>3085.8717948717949</v>
      </c>
      <c r="U143" s="237">
        <f t="shared" si="38"/>
        <v>6129.6883116883118</v>
      </c>
      <c r="V143" s="167">
        <f t="shared" si="39"/>
        <v>0.1152</v>
      </c>
      <c r="AH143" s="367"/>
      <c r="AI143" s="367"/>
      <c r="AJ143" s="367"/>
    </row>
    <row r="144" spans="1:36" s="167" customFormat="1" ht="21">
      <c r="A144" s="162" t="s">
        <v>209</v>
      </c>
      <c r="B144" s="163" t="s">
        <v>76</v>
      </c>
      <c r="C144" s="164">
        <v>591.51800000000003</v>
      </c>
      <c r="D144" s="164">
        <v>0.19400000000000001</v>
      </c>
      <c r="E144" s="164">
        <v>396.59399999999999</v>
      </c>
      <c r="F144" s="164">
        <v>0.128</v>
      </c>
      <c r="G144" s="164">
        <f>C144+E144</f>
        <v>988.11200000000008</v>
      </c>
      <c r="H144" s="164">
        <f>(D144+F144)/2</f>
        <v>0.161</v>
      </c>
      <c r="I144" s="337"/>
      <c r="J144" s="165"/>
      <c r="K144" s="158">
        <f t="shared" si="40"/>
        <v>0.161</v>
      </c>
      <c r="L144" s="169">
        <f t="shared" ref="L144:L160" si="52">H144-K144</f>
        <v>0</v>
      </c>
      <c r="M144" s="159">
        <f t="shared" si="41"/>
        <v>988.11200000000008</v>
      </c>
      <c r="N144" s="169">
        <f t="shared" ref="N144:N160" si="53">M144-G144</f>
        <v>0</v>
      </c>
      <c r="O144" s="168"/>
      <c r="S144" s="237">
        <f>C144/D144</f>
        <v>3049.0618556701033</v>
      </c>
      <c r="T144" s="237">
        <f>E144/F144</f>
        <v>3098.390625</v>
      </c>
      <c r="U144" s="237">
        <f t="shared" si="38"/>
        <v>6137.3416149068325</v>
      </c>
      <c r="V144" s="167">
        <f t="shared" si="39"/>
        <v>0.1608</v>
      </c>
      <c r="AH144" s="367"/>
      <c r="AI144" s="367"/>
      <c r="AJ144" s="367"/>
    </row>
    <row r="145" spans="1:36" s="167" customFormat="1" ht="21">
      <c r="A145" s="162" t="s">
        <v>163</v>
      </c>
      <c r="B145" s="163" t="s">
        <v>176</v>
      </c>
      <c r="C145" s="164">
        <v>119.16500000000001</v>
      </c>
      <c r="D145" s="164">
        <v>3.9E-2</v>
      </c>
      <c r="E145" s="164">
        <v>192.85300000000001</v>
      </c>
      <c r="F145" s="164">
        <v>6.2E-2</v>
      </c>
      <c r="G145" s="164">
        <f>C145+E145</f>
        <v>312.01800000000003</v>
      </c>
      <c r="H145" s="164">
        <f>(D145+F145)/2</f>
        <v>5.0500000000000003E-2</v>
      </c>
      <c r="I145" s="337"/>
      <c r="J145" s="165"/>
      <c r="K145" s="158">
        <f t="shared" si="40"/>
        <v>5.0500000000000003E-2</v>
      </c>
      <c r="L145" s="169">
        <f>H145-K145</f>
        <v>0</v>
      </c>
      <c r="M145" s="159">
        <f t="shared" si="41"/>
        <v>312.01800000000003</v>
      </c>
      <c r="N145" s="169">
        <f t="shared" si="53"/>
        <v>0</v>
      </c>
      <c r="O145" s="168"/>
      <c r="S145" s="237">
        <f>C145/D145</f>
        <v>3055.5128205128208</v>
      </c>
      <c r="T145" s="237">
        <f>E145/F145</f>
        <v>3110.5322580645161</v>
      </c>
      <c r="U145" s="237">
        <f t="shared" si="38"/>
        <v>6178.5742574257429</v>
      </c>
      <c r="V145" s="167">
        <f t="shared" si="39"/>
        <v>5.0799999999999998E-2</v>
      </c>
      <c r="X145" s="238"/>
      <c r="AH145" s="367"/>
      <c r="AI145" s="367"/>
      <c r="AJ145" s="367"/>
    </row>
    <row r="146" spans="1:36" s="167" customFormat="1" ht="21">
      <c r="A146" s="162" t="s">
        <v>210</v>
      </c>
      <c r="B146" s="163" t="s">
        <v>78</v>
      </c>
      <c r="C146" s="164">
        <v>649.06899999999996</v>
      </c>
      <c r="D146" s="164">
        <v>0.21299999999999999</v>
      </c>
      <c r="E146" s="164">
        <f>205.338+229.474</f>
        <v>434.81200000000001</v>
      </c>
      <c r="F146" s="164">
        <v>0.14000000000000001</v>
      </c>
      <c r="G146" s="164">
        <f>C146+E146</f>
        <v>1083.8809999999999</v>
      </c>
      <c r="H146" s="164">
        <f>(D146+F146)/2</f>
        <v>0.17649999999999999</v>
      </c>
      <c r="I146" s="337"/>
      <c r="J146" s="165"/>
      <c r="K146" s="158"/>
      <c r="L146" s="169"/>
      <c r="M146" s="159"/>
      <c r="N146" s="169"/>
      <c r="O146" s="168"/>
      <c r="S146" s="237">
        <f>C146/D146</f>
        <v>3047.2723004694835</v>
      </c>
      <c r="T146" s="237">
        <f>E146/F146</f>
        <v>3105.7999999999997</v>
      </c>
      <c r="U146" s="237">
        <f t="shared" ref="U146:U162" si="54">G146/H146</f>
        <v>6140.9688385269119</v>
      </c>
      <c r="V146" s="167">
        <f t="shared" si="39"/>
        <v>0.17630000000000001</v>
      </c>
      <c r="AH146" s="367"/>
      <c r="AI146" s="367"/>
      <c r="AJ146" s="367"/>
    </row>
    <row r="147" spans="1:36" s="167" customFormat="1" ht="21">
      <c r="A147" s="162" t="s">
        <v>251</v>
      </c>
      <c r="B147" s="163" t="s">
        <v>245</v>
      </c>
      <c r="C147" s="164"/>
      <c r="D147" s="335"/>
      <c r="E147" s="164"/>
      <c r="F147" s="164">
        <v>0</v>
      </c>
      <c r="G147" s="164">
        <f>C147+E147</f>
        <v>0</v>
      </c>
      <c r="H147" s="164">
        <f>(D147+F147)/2</f>
        <v>0</v>
      </c>
      <c r="I147" s="337"/>
      <c r="J147" s="165"/>
      <c r="K147" s="158"/>
      <c r="L147" s="169"/>
      <c r="M147" s="159"/>
      <c r="N147" s="169"/>
      <c r="O147" s="168"/>
      <c r="S147" s="237" t="e">
        <f>C147/D147</f>
        <v>#DIV/0!</v>
      </c>
      <c r="T147" s="237" t="e">
        <f>E147/F147</f>
        <v>#DIV/0!</v>
      </c>
      <c r="U147" s="237"/>
      <c r="AH147" s="367"/>
      <c r="AI147" s="367"/>
      <c r="AJ147" s="367"/>
    </row>
    <row r="148" spans="1:36" s="167" customFormat="1" ht="21">
      <c r="A148" s="162"/>
      <c r="B148" s="163" t="s">
        <v>97</v>
      </c>
      <c r="C148" s="164"/>
      <c r="D148" s="164"/>
      <c r="E148" s="164"/>
      <c r="F148" s="164"/>
      <c r="G148" s="164"/>
      <c r="H148" s="164"/>
      <c r="I148" s="337"/>
      <c r="J148" s="165"/>
      <c r="K148" s="158">
        <f t="shared" ref="K148:K160" si="55">(D148+F148)/2</f>
        <v>0</v>
      </c>
      <c r="L148" s="169">
        <f t="shared" si="52"/>
        <v>0</v>
      </c>
      <c r="M148" s="159">
        <f t="shared" ref="M148:M160" si="56">C148+E148</f>
        <v>0</v>
      </c>
      <c r="N148" s="169">
        <f t="shared" si="53"/>
        <v>0</v>
      </c>
      <c r="O148" s="168"/>
      <c r="S148" s="237"/>
      <c r="T148" s="237"/>
      <c r="U148" s="237"/>
      <c r="V148" s="167">
        <f t="shared" ref="V148:V164" si="57">ROUND(G148/$V$7,4)</f>
        <v>0</v>
      </c>
      <c r="AH148" s="367"/>
      <c r="AI148" s="367"/>
      <c r="AJ148" s="367"/>
    </row>
    <row r="149" spans="1:36" s="161" customFormat="1" ht="21">
      <c r="A149" s="153" t="s">
        <v>24</v>
      </c>
      <c r="B149" s="154" t="s">
        <v>99</v>
      </c>
      <c r="C149" s="424">
        <f>8.615+34522.145</f>
        <v>34530.759999999995</v>
      </c>
      <c r="D149" s="424">
        <v>11.353</v>
      </c>
      <c r="E149" s="424">
        <f>37159.583-8.537</f>
        <v>37151.046000000002</v>
      </c>
      <c r="F149" s="427">
        <v>12.021000000000001</v>
      </c>
      <c r="G149" s="424">
        <f>(C149+E149)</f>
        <v>71681.805999999997</v>
      </c>
      <c r="H149" s="424">
        <f>(D149+F149)/2</f>
        <v>11.687000000000001</v>
      </c>
      <c r="I149" s="336"/>
      <c r="J149" s="157"/>
      <c r="K149" s="158">
        <f t="shared" si="55"/>
        <v>11.687000000000001</v>
      </c>
      <c r="L149" s="169">
        <f t="shared" si="52"/>
        <v>0</v>
      </c>
      <c r="M149" s="159">
        <f t="shared" si="56"/>
        <v>71681.805999999997</v>
      </c>
      <c r="N149" s="169">
        <f t="shared" si="53"/>
        <v>0</v>
      </c>
      <c r="O149" s="169"/>
      <c r="S149" s="237">
        <f>C149/D149</f>
        <v>3041.553774332775</v>
      </c>
      <c r="T149" s="237">
        <f>E149/F149</f>
        <v>3090.5121038183179</v>
      </c>
      <c r="U149" s="237">
        <f t="shared" si="54"/>
        <v>6133.4650466330104</v>
      </c>
      <c r="V149" s="161">
        <f t="shared" si="57"/>
        <v>11.6624</v>
      </c>
      <c r="AH149" s="366"/>
      <c r="AI149" s="366"/>
      <c r="AJ149" s="366"/>
    </row>
    <row r="150" spans="1:36" s="181" customFormat="1" ht="21">
      <c r="A150" s="153" t="s">
        <v>25</v>
      </c>
      <c r="B150" s="154" t="s">
        <v>101</v>
      </c>
      <c r="C150" s="155">
        <f>C152+C153</f>
        <v>225024.432</v>
      </c>
      <c r="D150" s="155">
        <f>D152+D153</f>
        <v>74.265199999999993</v>
      </c>
      <c r="E150" s="155">
        <f>G150-C150</f>
        <v>191100.81399999998</v>
      </c>
      <c r="F150" s="155">
        <f>F152+F153</f>
        <v>61.562999999999995</v>
      </c>
      <c r="G150" s="155">
        <f>G152+G153</f>
        <v>416125.24599999998</v>
      </c>
      <c r="H150" s="155">
        <f>H152+H153</f>
        <v>67.914099999999991</v>
      </c>
      <c r="I150" s="336"/>
      <c r="J150" s="157"/>
      <c r="K150" s="158">
        <f t="shared" si="55"/>
        <v>67.914099999999991</v>
      </c>
      <c r="L150" s="169">
        <f t="shared" si="52"/>
        <v>0</v>
      </c>
      <c r="M150" s="159">
        <f t="shared" si="56"/>
        <v>416125.24599999998</v>
      </c>
      <c r="N150" s="169">
        <f>M150-G150</f>
        <v>0</v>
      </c>
      <c r="O150" s="180"/>
      <c r="S150" s="237">
        <f>C150/D150</f>
        <v>3030.011795565083</v>
      </c>
      <c r="T150" s="237">
        <f>E150/F150</f>
        <v>3104.1504475090555</v>
      </c>
      <c r="U150" s="237">
        <f t="shared" si="54"/>
        <v>6127.2290437479114</v>
      </c>
      <c r="V150" s="181">
        <f t="shared" si="57"/>
        <v>67.702500000000001</v>
      </c>
      <c r="AH150" s="370"/>
      <c r="AI150" s="370"/>
      <c r="AJ150" s="370"/>
    </row>
    <row r="151" spans="1:36" s="167" customFormat="1" ht="21">
      <c r="A151" s="162"/>
      <c r="B151" s="163" t="s">
        <v>83</v>
      </c>
      <c r="C151" s="164"/>
      <c r="D151" s="164"/>
      <c r="E151" s="164"/>
      <c r="F151" s="164"/>
      <c r="G151" s="164"/>
      <c r="H151" s="164"/>
      <c r="I151" s="337"/>
      <c r="J151" s="165"/>
      <c r="K151" s="158">
        <f t="shared" si="55"/>
        <v>0</v>
      </c>
      <c r="L151" s="169">
        <f t="shared" si="52"/>
        <v>0</v>
      </c>
      <c r="M151" s="159">
        <f t="shared" si="56"/>
        <v>0</v>
      </c>
      <c r="N151" s="169">
        <f t="shared" si="53"/>
        <v>0</v>
      </c>
      <c r="O151" s="168"/>
      <c r="S151" s="237"/>
      <c r="T151" s="237"/>
      <c r="U151" s="237"/>
      <c r="V151" s="167">
        <f t="shared" si="57"/>
        <v>0</v>
      </c>
      <c r="AH151" s="367"/>
      <c r="AI151" s="367"/>
      <c r="AJ151" s="367"/>
    </row>
    <row r="152" spans="1:36" s="167" customFormat="1" ht="21">
      <c r="A152" s="162" t="s">
        <v>211</v>
      </c>
      <c r="B152" s="163" t="s">
        <v>85</v>
      </c>
      <c r="C152" s="423">
        <f>116.46+222992.899+1085.228</f>
        <v>224194.587</v>
      </c>
      <c r="D152" s="423">
        <f>0.6202+73.372</f>
        <v>73.992199999999997</v>
      </c>
      <c r="E152" s="423">
        <f>92.513+188312.164+1949.467-0.078</f>
        <v>190354.06599999999</v>
      </c>
      <c r="F152" s="423">
        <f>0.372+60.949</f>
        <v>61.320999999999998</v>
      </c>
      <c r="G152" s="423">
        <f>C152+E152</f>
        <v>414548.65299999999</v>
      </c>
      <c r="H152" s="423">
        <f>(D152+F152)/2</f>
        <v>67.656599999999997</v>
      </c>
      <c r="I152" s="337"/>
      <c r="J152" s="165"/>
      <c r="K152" s="158">
        <f t="shared" si="55"/>
        <v>67.656599999999997</v>
      </c>
      <c r="L152" s="169">
        <f t="shared" si="52"/>
        <v>0</v>
      </c>
      <c r="M152" s="159">
        <f t="shared" si="56"/>
        <v>414548.65299999999</v>
      </c>
      <c r="N152" s="169">
        <f t="shared" si="53"/>
        <v>0</v>
      </c>
      <c r="O152" s="168"/>
      <c r="S152" s="237">
        <f>C152/D152</f>
        <v>3029.9759569251896</v>
      </c>
      <c r="T152" s="237">
        <f>E152/F152</f>
        <v>3104.2231209536699</v>
      </c>
      <c r="U152" s="237">
        <f t="shared" si="54"/>
        <v>6127.2463144763406</v>
      </c>
      <c r="V152" s="167">
        <f t="shared" si="57"/>
        <v>67.445999999999998</v>
      </c>
      <c r="AH152" s="367"/>
      <c r="AI152" s="367"/>
      <c r="AJ152" s="367"/>
    </row>
    <row r="153" spans="1:36" s="183" customFormat="1" ht="21">
      <c r="A153" s="162" t="s">
        <v>212</v>
      </c>
      <c r="B153" s="163" t="s">
        <v>87</v>
      </c>
      <c r="C153" s="164">
        <f>C155+C157+C159+C161+C163</f>
        <v>829.84500000000003</v>
      </c>
      <c r="D153" s="164">
        <f t="shared" ref="D153:H153" si="58">D155+D157+D159+D161+D163</f>
        <v>0.27300000000000002</v>
      </c>
      <c r="E153" s="164">
        <f t="shared" si="58"/>
        <v>746.74800000000005</v>
      </c>
      <c r="F153" s="164">
        <f t="shared" si="58"/>
        <v>0.24199999999999999</v>
      </c>
      <c r="G153" s="164">
        <f t="shared" si="58"/>
        <v>1576.5930000000001</v>
      </c>
      <c r="H153" s="164">
        <f t="shared" si="58"/>
        <v>0.25750000000000001</v>
      </c>
      <c r="I153" s="337"/>
      <c r="J153" s="165"/>
      <c r="K153" s="158">
        <f t="shared" si="55"/>
        <v>0.25750000000000001</v>
      </c>
      <c r="L153" s="169">
        <f t="shared" si="52"/>
        <v>0</v>
      </c>
      <c r="M153" s="159">
        <f t="shared" si="56"/>
        <v>1576.5930000000001</v>
      </c>
      <c r="N153" s="169">
        <f t="shared" si="53"/>
        <v>0</v>
      </c>
      <c r="O153" s="182"/>
      <c r="S153" s="237">
        <f>C153/D153</f>
        <v>3039.7252747252746</v>
      </c>
      <c r="T153" s="237">
        <f>E153/F153</f>
        <v>3085.7355371900831</v>
      </c>
      <c r="U153" s="237">
        <f t="shared" si="54"/>
        <v>6122.6912621359224</v>
      </c>
      <c r="V153" s="183">
        <f t="shared" si="57"/>
        <v>0.25650000000000001</v>
      </c>
      <c r="AH153" s="371"/>
      <c r="AI153" s="371"/>
      <c r="AJ153" s="371"/>
    </row>
    <row r="154" spans="1:36" s="167" customFormat="1" ht="21">
      <c r="A154" s="162"/>
      <c r="B154" s="163" t="s">
        <v>83</v>
      </c>
      <c r="C154" s="164"/>
      <c r="D154" s="164"/>
      <c r="E154" s="164"/>
      <c r="F154" s="164"/>
      <c r="G154" s="164"/>
      <c r="H154" s="164"/>
      <c r="I154" s="337"/>
      <c r="J154" s="165"/>
      <c r="K154" s="158">
        <f t="shared" si="55"/>
        <v>0</v>
      </c>
      <c r="L154" s="169">
        <f t="shared" si="52"/>
        <v>0</v>
      </c>
      <c r="M154" s="159">
        <f t="shared" si="56"/>
        <v>0</v>
      </c>
      <c r="N154" s="169">
        <f t="shared" si="53"/>
        <v>0</v>
      </c>
      <c r="O154" s="168"/>
      <c r="S154" s="237"/>
      <c r="T154" s="237"/>
      <c r="U154" s="237"/>
      <c r="V154" s="167">
        <f t="shared" si="57"/>
        <v>0</v>
      </c>
      <c r="AH154" s="367"/>
      <c r="AI154" s="367"/>
      <c r="AJ154" s="367"/>
    </row>
    <row r="155" spans="1:36" s="167" customFormat="1" ht="21">
      <c r="A155" s="162" t="s">
        <v>213</v>
      </c>
      <c r="B155" s="163" t="s">
        <v>80</v>
      </c>
      <c r="C155" s="164">
        <v>0</v>
      </c>
      <c r="D155" s="164">
        <v>0</v>
      </c>
      <c r="E155" s="164">
        <f>G155-C155</f>
        <v>0</v>
      </c>
      <c r="F155" s="164">
        <v>0</v>
      </c>
      <c r="G155" s="164">
        <v>0</v>
      </c>
      <c r="H155" s="164">
        <v>0</v>
      </c>
      <c r="I155" s="337"/>
      <c r="J155" s="165"/>
      <c r="K155" s="158">
        <f t="shared" si="55"/>
        <v>0</v>
      </c>
      <c r="L155" s="169">
        <f t="shared" si="52"/>
        <v>0</v>
      </c>
      <c r="M155" s="159">
        <f t="shared" si="56"/>
        <v>0</v>
      </c>
      <c r="N155" s="169">
        <f t="shared" si="53"/>
        <v>0</v>
      </c>
      <c r="O155" s="168"/>
      <c r="S155" s="237"/>
      <c r="T155" s="237"/>
      <c r="U155" s="237"/>
      <c r="V155" s="167">
        <f t="shared" si="57"/>
        <v>0</v>
      </c>
      <c r="AH155" s="367"/>
      <c r="AI155" s="367"/>
      <c r="AJ155" s="367"/>
    </row>
    <row r="156" spans="1:36" s="167" customFormat="1" ht="21">
      <c r="A156" s="177" t="s">
        <v>214</v>
      </c>
      <c r="B156" s="163" t="s">
        <v>215</v>
      </c>
      <c r="C156" s="164">
        <f>C155-C143</f>
        <v>-346.93200000000002</v>
      </c>
      <c r="D156" s="164">
        <f>D155-D143</f>
        <v>-0.114</v>
      </c>
      <c r="E156" s="164">
        <f>G156-C156</f>
        <v>-361.04700000000003</v>
      </c>
      <c r="F156" s="164">
        <f>F155-F143</f>
        <v>-0.11700000000000001</v>
      </c>
      <c r="G156" s="164">
        <f>G155-G143</f>
        <v>-707.97900000000004</v>
      </c>
      <c r="H156" s="164">
        <f>H155-H143</f>
        <v>-0.11550000000000001</v>
      </c>
      <c r="I156" s="337"/>
      <c r="J156" s="165"/>
      <c r="K156" s="158">
        <f t="shared" si="55"/>
        <v>-0.11550000000000001</v>
      </c>
      <c r="L156" s="169">
        <f t="shared" si="52"/>
        <v>0</v>
      </c>
      <c r="M156" s="159">
        <f t="shared" si="56"/>
        <v>-707.97900000000004</v>
      </c>
      <c r="N156" s="169">
        <f t="shared" si="53"/>
        <v>0</v>
      </c>
      <c r="O156" s="168"/>
      <c r="S156" s="237">
        <f>C156/D156</f>
        <v>3043.2631578947367</v>
      </c>
      <c r="T156" s="237">
        <f>E156/F156</f>
        <v>3085.8717948717949</v>
      </c>
      <c r="U156" s="237">
        <f t="shared" si="54"/>
        <v>6129.6883116883118</v>
      </c>
      <c r="V156" s="167">
        <f t="shared" si="57"/>
        <v>-0.1152</v>
      </c>
      <c r="AH156" s="367"/>
      <c r="AI156" s="367"/>
      <c r="AJ156" s="367"/>
    </row>
    <row r="157" spans="1:36" s="167" customFormat="1" ht="21">
      <c r="A157" s="162" t="s">
        <v>216</v>
      </c>
      <c r="B157" s="163" t="s">
        <v>76</v>
      </c>
      <c r="C157" s="164">
        <v>829.84500000000003</v>
      </c>
      <c r="D157" s="164">
        <v>0.27300000000000002</v>
      </c>
      <c r="E157" s="164">
        <v>746.74800000000005</v>
      </c>
      <c r="F157" s="164">
        <v>0.24199999999999999</v>
      </c>
      <c r="G157" s="164">
        <f>C157+E157</f>
        <v>1576.5930000000001</v>
      </c>
      <c r="H157" s="164">
        <f>(D157+F157)/2</f>
        <v>0.25750000000000001</v>
      </c>
      <c r="I157" s="337"/>
      <c r="J157" s="165"/>
      <c r="K157" s="158">
        <f t="shared" si="55"/>
        <v>0.25750000000000001</v>
      </c>
      <c r="L157" s="169">
        <f t="shared" si="52"/>
        <v>0</v>
      </c>
      <c r="M157" s="159">
        <f t="shared" si="56"/>
        <v>1576.5930000000001</v>
      </c>
      <c r="N157" s="169">
        <f t="shared" si="53"/>
        <v>0</v>
      </c>
      <c r="O157" s="168"/>
      <c r="S157" s="237">
        <f>C157/D157</f>
        <v>3039.7252747252746</v>
      </c>
      <c r="T157" s="237">
        <f>E157/F157</f>
        <v>3085.7355371900831</v>
      </c>
      <c r="U157" s="237">
        <f t="shared" si="54"/>
        <v>6122.6912621359224</v>
      </c>
      <c r="V157" s="167">
        <f t="shared" si="57"/>
        <v>0.25650000000000001</v>
      </c>
      <c r="AH157" s="367"/>
      <c r="AI157" s="367"/>
      <c r="AJ157" s="367"/>
    </row>
    <row r="158" spans="1:36" s="167" customFormat="1" ht="21">
      <c r="A158" s="177" t="s">
        <v>217</v>
      </c>
      <c r="B158" s="163" t="s">
        <v>218</v>
      </c>
      <c r="C158" s="164">
        <f>C157-C144</f>
        <v>238.327</v>
      </c>
      <c r="D158" s="164">
        <v>7.8E-2</v>
      </c>
      <c r="E158" s="164">
        <f>G158-C158</f>
        <v>350.154</v>
      </c>
      <c r="F158" s="164">
        <f>F157-F144</f>
        <v>0.11399999999999999</v>
      </c>
      <c r="G158" s="164">
        <f>G157-G144</f>
        <v>588.48099999999999</v>
      </c>
      <c r="H158" s="164">
        <f>H157-H144</f>
        <v>9.6500000000000002E-2</v>
      </c>
      <c r="I158" s="337"/>
      <c r="J158" s="165"/>
      <c r="K158" s="158">
        <f t="shared" si="55"/>
        <v>9.6000000000000002E-2</v>
      </c>
      <c r="L158" s="169">
        <f t="shared" si="52"/>
        <v>5.0000000000000044E-4</v>
      </c>
      <c r="M158" s="159">
        <f t="shared" si="56"/>
        <v>588.48099999999999</v>
      </c>
      <c r="N158" s="169">
        <f t="shared" si="53"/>
        <v>0</v>
      </c>
      <c r="O158" s="168"/>
      <c r="S158" s="237">
        <f>C158/D158</f>
        <v>3055.4743589743589</v>
      </c>
      <c r="T158" s="237">
        <f>E158/F158</f>
        <v>3071.5263157894738</v>
      </c>
      <c r="U158" s="237">
        <f t="shared" si="54"/>
        <v>6098.2487046632123</v>
      </c>
      <c r="V158" s="167">
        <f t="shared" si="57"/>
        <v>9.5699999999999993E-2</v>
      </c>
      <c r="AH158" s="367"/>
      <c r="AI158" s="367"/>
      <c r="AJ158" s="367"/>
    </row>
    <row r="159" spans="1:36" s="167" customFormat="1" ht="21">
      <c r="A159" s="162" t="s">
        <v>219</v>
      </c>
      <c r="B159" s="163" t="s">
        <v>176</v>
      </c>
      <c r="C159" s="164">
        <v>0</v>
      </c>
      <c r="D159" s="164">
        <v>0</v>
      </c>
      <c r="E159" s="164">
        <f>G159-C159</f>
        <v>0</v>
      </c>
      <c r="F159" s="164">
        <v>0</v>
      </c>
      <c r="G159" s="164">
        <v>0</v>
      </c>
      <c r="H159" s="164">
        <v>0</v>
      </c>
      <c r="I159" s="337"/>
      <c r="J159" s="165"/>
      <c r="K159" s="158">
        <f t="shared" si="55"/>
        <v>0</v>
      </c>
      <c r="L159" s="169">
        <f t="shared" si="52"/>
        <v>0</v>
      </c>
      <c r="M159" s="159">
        <f t="shared" si="56"/>
        <v>0</v>
      </c>
      <c r="N159" s="169">
        <f t="shared" si="53"/>
        <v>0</v>
      </c>
      <c r="O159" s="168"/>
      <c r="S159" s="237"/>
      <c r="T159" s="237"/>
      <c r="U159" s="237"/>
      <c r="V159" s="167">
        <f t="shared" si="57"/>
        <v>0</v>
      </c>
      <c r="AH159" s="367"/>
      <c r="AI159" s="367"/>
      <c r="AJ159" s="367"/>
    </row>
    <row r="160" spans="1:36" s="167" customFormat="1" ht="21">
      <c r="A160" s="177" t="s">
        <v>220</v>
      </c>
      <c r="B160" s="163" t="s">
        <v>221</v>
      </c>
      <c r="C160" s="164">
        <f>C159-C145</f>
        <v>-119.16500000000001</v>
      </c>
      <c r="D160" s="188">
        <f>D159-D145</f>
        <v>-3.9E-2</v>
      </c>
      <c r="E160" s="164">
        <f>G160-C160</f>
        <v>-192.85300000000001</v>
      </c>
      <c r="F160" s="164">
        <f>F159-F145</f>
        <v>-6.2E-2</v>
      </c>
      <c r="G160" s="164">
        <f>G159-G145</f>
        <v>-312.01800000000003</v>
      </c>
      <c r="H160" s="188">
        <f>H159-H145</f>
        <v>-5.0500000000000003E-2</v>
      </c>
      <c r="I160" s="337"/>
      <c r="J160" s="165"/>
      <c r="K160" s="158">
        <f t="shared" si="55"/>
        <v>-5.0500000000000003E-2</v>
      </c>
      <c r="L160" s="169">
        <f t="shared" si="52"/>
        <v>0</v>
      </c>
      <c r="M160" s="159">
        <f t="shared" si="56"/>
        <v>-312.01800000000003</v>
      </c>
      <c r="N160" s="169">
        <f t="shared" si="53"/>
        <v>0</v>
      </c>
      <c r="O160" s="168"/>
      <c r="S160" s="237">
        <f>C160/D160</f>
        <v>3055.5128205128208</v>
      </c>
      <c r="T160" s="237">
        <f>E160/F160</f>
        <v>3110.5322580645161</v>
      </c>
      <c r="U160" s="237">
        <f t="shared" si="54"/>
        <v>6178.5742574257429</v>
      </c>
      <c r="V160" s="167">
        <f t="shared" si="57"/>
        <v>-5.0799999999999998E-2</v>
      </c>
      <c r="AH160" s="367"/>
      <c r="AI160" s="367"/>
      <c r="AJ160" s="367"/>
    </row>
    <row r="161" spans="1:36" s="167" customFormat="1" ht="21">
      <c r="A161" s="177" t="s">
        <v>222</v>
      </c>
      <c r="B161" s="163" t="s">
        <v>78</v>
      </c>
      <c r="C161" s="164">
        <v>0</v>
      </c>
      <c r="D161" s="188">
        <v>0</v>
      </c>
      <c r="E161" s="164">
        <v>0</v>
      </c>
      <c r="F161" s="164">
        <v>0</v>
      </c>
      <c r="G161" s="164"/>
      <c r="H161" s="188"/>
      <c r="I161" s="337"/>
      <c r="J161" s="165"/>
      <c r="K161" s="158"/>
      <c r="L161" s="169"/>
      <c r="M161" s="159"/>
      <c r="N161" s="169"/>
      <c r="O161" s="168"/>
      <c r="S161" s="237"/>
      <c r="T161" s="237"/>
      <c r="U161" s="237"/>
      <c r="V161" s="167">
        <f t="shared" si="57"/>
        <v>0</v>
      </c>
      <c r="AH161" s="367"/>
      <c r="AI161" s="367"/>
      <c r="AJ161" s="367"/>
    </row>
    <row r="162" spans="1:36" s="167" customFormat="1" ht="21">
      <c r="A162" s="177" t="s">
        <v>223</v>
      </c>
      <c r="B162" s="163" t="s">
        <v>224</v>
      </c>
      <c r="C162" s="164">
        <f t="shared" ref="C162:H162" si="59">C161-C146</f>
        <v>-649.06899999999996</v>
      </c>
      <c r="D162" s="188">
        <f t="shared" si="59"/>
        <v>-0.21299999999999999</v>
      </c>
      <c r="E162" s="164">
        <f t="shared" si="59"/>
        <v>-434.81200000000001</v>
      </c>
      <c r="F162" s="164">
        <f t="shared" si="59"/>
        <v>-0.14000000000000001</v>
      </c>
      <c r="G162" s="164">
        <f t="shared" si="59"/>
        <v>-1083.8809999999999</v>
      </c>
      <c r="H162" s="188">
        <f t="shared" si="59"/>
        <v>-0.17649999999999999</v>
      </c>
      <c r="I162" s="337"/>
      <c r="J162" s="165"/>
      <c r="K162" s="158">
        <f>(D162+F162)/2</f>
        <v>-0.17649999999999999</v>
      </c>
      <c r="L162" s="169">
        <f>H162-K162</f>
        <v>0</v>
      </c>
      <c r="M162" s="159">
        <f>C162+E162</f>
        <v>-1083.8809999999999</v>
      </c>
      <c r="N162" s="169">
        <f>M162-G162</f>
        <v>0</v>
      </c>
      <c r="O162" s="168"/>
      <c r="S162" s="237">
        <f>C162/D162</f>
        <v>3047.2723004694835</v>
      </c>
      <c r="T162" s="237">
        <f>E162/F162</f>
        <v>3105.7999999999997</v>
      </c>
      <c r="U162" s="237">
        <f t="shared" si="54"/>
        <v>6140.9688385269119</v>
      </c>
      <c r="V162" s="167">
        <f t="shared" si="57"/>
        <v>-0.17630000000000001</v>
      </c>
      <c r="AH162" s="367"/>
      <c r="AI162" s="367"/>
      <c r="AJ162" s="367"/>
    </row>
    <row r="163" spans="1:36" s="167" customFormat="1" ht="21">
      <c r="A163" s="177" t="s">
        <v>252</v>
      </c>
      <c r="B163" s="163" t="s">
        <v>245</v>
      </c>
      <c r="C163" s="164"/>
      <c r="D163" s="188">
        <v>0</v>
      </c>
      <c r="E163" s="164">
        <v>0</v>
      </c>
      <c r="F163" s="164">
        <v>0</v>
      </c>
      <c r="G163" s="164">
        <f>C163+E163</f>
        <v>0</v>
      </c>
      <c r="H163" s="164">
        <f>(D163+F163)/2</f>
        <v>0</v>
      </c>
      <c r="I163" s="337"/>
      <c r="J163" s="165"/>
      <c r="K163" s="158"/>
      <c r="L163" s="169"/>
      <c r="M163" s="159"/>
      <c r="N163" s="169"/>
      <c r="O163" s="168"/>
      <c r="S163" s="237"/>
      <c r="T163" s="237"/>
      <c r="U163" s="237"/>
      <c r="V163" s="167">
        <f t="shared" si="57"/>
        <v>0</v>
      </c>
      <c r="AH163" s="367"/>
      <c r="AI163" s="367"/>
      <c r="AJ163" s="367"/>
    </row>
    <row r="164" spans="1:36" s="167" customFormat="1" ht="21">
      <c r="A164" s="177" t="s">
        <v>253</v>
      </c>
      <c r="B164" s="163" t="s">
        <v>254</v>
      </c>
      <c r="C164" s="164">
        <f>C163-C148</f>
        <v>0</v>
      </c>
      <c r="D164" s="188">
        <f t="shared" ref="D164:H164" si="60">D163-D148</f>
        <v>0</v>
      </c>
      <c r="E164" s="164">
        <f t="shared" si="60"/>
        <v>0</v>
      </c>
      <c r="F164" s="164">
        <f t="shared" si="60"/>
        <v>0</v>
      </c>
      <c r="G164" s="164">
        <f t="shared" si="60"/>
        <v>0</v>
      </c>
      <c r="H164" s="188">
        <f t="shared" si="60"/>
        <v>0</v>
      </c>
      <c r="I164" s="337"/>
      <c r="J164" s="165"/>
      <c r="K164" s="158">
        <f>(D164+F164)/2</f>
        <v>0</v>
      </c>
      <c r="L164" s="169">
        <f>H164-K164</f>
        <v>0</v>
      </c>
      <c r="M164" s="159">
        <f>C164+E164</f>
        <v>0</v>
      </c>
      <c r="N164" s="169">
        <f>M164-G164</f>
        <v>0</v>
      </c>
      <c r="O164" s="168"/>
      <c r="S164" s="237" t="e">
        <f>C164/D164</f>
        <v>#DIV/0!</v>
      </c>
      <c r="T164" s="237" t="e">
        <f>E164/F164</f>
        <v>#DIV/0!</v>
      </c>
      <c r="U164" s="237" t="e">
        <f t="shared" ref="U164" si="61">G164/H164</f>
        <v>#DIV/0!</v>
      </c>
      <c r="V164" s="167">
        <f t="shared" si="57"/>
        <v>0</v>
      </c>
      <c r="AH164" s="367"/>
      <c r="AI164" s="367"/>
      <c r="AJ164" s="367"/>
    </row>
    <row r="165" spans="1:36" s="167" customFormat="1" ht="21">
      <c r="A165" s="177"/>
      <c r="B165" s="163"/>
      <c r="C165" s="164"/>
      <c r="D165" s="335"/>
      <c r="E165" s="164"/>
      <c r="F165" s="189"/>
      <c r="G165" s="164"/>
      <c r="H165" s="335"/>
      <c r="I165" s="337"/>
      <c r="J165" s="165"/>
      <c r="K165" s="158">
        <f>(D165+F165)/2</f>
        <v>0</v>
      </c>
      <c r="L165" s="169">
        <f>H165-K165</f>
        <v>0</v>
      </c>
      <c r="M165" s="159">
        <f>C165+E165</f>
        <v>0</v>
      </c>
      <c r="N165" s="169">
        <f>M165-G165</f>
        <v>0</v>
      </c>
      <c r="O165" s="168"/>
      <c r="S165" s="237"/>
      <c r="T165" s="237"/>
      <c r="U165" s="237"/>
      <c r="AH165" s="367"/>
      <c r="AI165" s="367"/>
      <c r="AJ165" s="367"/>
    </row>
    <row r="166" spans="1:36" ht="18" customHeight="1">
      <c r="C166" s="347">
        <f>C137+C138-C149-C150</f>
        <v>0</v>
      </c>
      <c r="D166" s="348">
        <f t="shared" ref="D166:J166" si="62">D137+D138-D149-D150</f>
        <v>0</v>
      </c>
      <c r="E166" s="347">
        <f t="shared" si="62"/>
        <v>0</v>
      </c>
      <c r="F166" s="347">
        <f>F137+F138-F149-F150</f>
        <v>0</v>
      </c>
      <c r="G166" s="347">
        <f t="shared" si="62"/>
        <v>0</v>
      </c>
      <c r="H166" s="347">
        <f t="shared" si="62"/>
        <v>0</v>
      </c>
      <c r="I166" s="296">
        <f t="shared" si="62"/>
        <v>0</v>
      </c>
      <c r="J166" s="224">
        <f t="shared" si="62"/>
        <v>0</v>
      </c>
      <c r="S166" s="237"/>
      <c r="T166" s="237"/>
      <c r="U166" s="237"/>
    </row>
    <row r="167" spans="1:36" s="389" customFormat="1" ht="15" customHeight="1">
      <c r="C167" s="392"/>
      <c r="D167" s="393"/>
      <c r="E167" s="392"/>
      <c r="F167" s="392"/>
      <c r="G167" s="392"/>
      <c r="H167" s="392"/>
      <c r="I167" s="390"/>
      <c r="L167" s="397"/>
      <c r="M167" s="390"/>
      <c r="N167" s="397"/>
      <c r="S167" s="391"/>
      <c r="T167" s="391"/>
      <c r="U167" s="391"/>
      <c r="AH167" s="398"/>
      <c r="AI167" s="398"/>
      <c r="AJ167" s="398"/>
    </row>
    <row r="168" spans="1:36" ht="9.6" customHeight="1">
      <c r="D168" s="382"/>
      <c r="E168" s="360"/>
      <c r="F168" s="360"/>
      <c r="S168" s="237"/>
      <c r="T168" s="237"/>
      <c r="U168" s="237"/>
    </row>
    <row r="169" spans="1:36" s="246" customFormat="1" ht="26.4" customHeight="1">
      <c r="A169" s="246" t="s">
        <v>225</v>
      </c>
      <c r="B169" s="247"/>
      <c r="C169" s="359"/>
      <c r="D169" s="249"/>
      <c r="E169" s="284"/>
      <c r="F169" s="285"/>
      <c r="G169" s="246" t="s">
        <v>235</v>
      </c>
      <c r="H169" s="258"/>
      <c r="I169" s="259"/>
      <c r="K169" s="254"/>
      <c r="L169" s="255"/>
      <c r="M169" s="256"/>
      <c r="N169" s="255"/>
      <c r="S169" s="257"/>
      <c r="T169" s="257"/>
      <c r="U169" s="257"/>
      <c r="AH169" s="376"/>
      <c r="AI169" s="376"/>
      <c r="AJ169" s="376"/>
    </row>
    <row r="170" spans="1:36" s="246" customFormat="1" ht="20.399999999999999" customHeight="1">
      <c r="B170" s="247"/>
      <c r="C170" s="248"/>
      <c r="D170" s="249"/>
      <c r="F170" s="250"/>
      <c r="H170" s="258"/>
      <c r="I170" s="259"/>
      <c r="K170" s="254"/>
      <c r="L170" s="255"/>
      <c r="M170" s="256"/>
      <c r="N170" s="255"/>
      <c r="S170" s="257"/>
      <c r="T170" s="257"/>
      <c r="U170" s="257"/>
      <c r="AH170" s="376"/>
      <c r="AI170" s="376"/>
      <c r="AJ170" s="376"/>
    </row>
    <row r="171" spans="1:36" s="246" customFormat="1" ht="19.95" customHeight="1">
      <c r="A171" s="3"/>
      <c r="B171" s="247"/>
      <c r="C171" s="248"/>
      <c r="D171" s="249"/>
      <c r="F171" s="250"/>
      <c r="H171" s="258"/>
      <c r="I171" s="259"/>
      <c r="K171" s="254"/>
      <c r="L171" s="255"/>
      <c r="M171" s="256"/>
      <c r="N171" s="255"/>
      <c r="S171" s="257"/>
      <c r="T171" s="257"/>
      <c r="U171" s="257"/>
      <c r="AH171" s="376"/>
      <c r="AI171" s="376"/>
      <c r="AJ171" s="376"/>
    </row>
    <row r="172" spans="1:36" s="297" customFormat="1" ht="27.6" customHeight="1" outlineLevel="1">
      <c r="A172" s="3" t="s">
        <v>238</v>
      </c>
      <c r="B172" s="278"/>
      <c r="E172" s="298"/>
      <c r="F172" s="298"/>
      <c r="G172" s="283" t="s">
        <v>273</v>
      </c>
      <c r="J172" s="280"/>
      <c r="K172" s="278"/>
      <c r="L172" s="278"/>
      <c r="M172" s="278"/>
      <c r="N172" s="281"/>
      <c r="O172" s="281"/>
      <c r="P172" s="278"/>
      <c r="Q172" s="278"/>
      <c r="R172" s="278"/>
      <c r="S172" s="278"/>
      <c r="T172" s="278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H172" s="400"/>
      <c r="AI172" s="400"/>
      <c r="AJ172" s="400"/>
    </row>
    <row r="173" spans="1:36" s="300" customFormat="1" ht="13.95" customHeight="1" outlineLevel="1">
      <c r="C173" s="299"/>
      <c r="E173" s="301"/>
      <c r="G173" s="301"/>
      <c r="H173" s="302"/>
      <c r="I173" s="303"/>
      <c r="J173" s="401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H173" s="402"/>
      <c r="AI173" s="402"/>
      <c r="AJ173" s="402"/>
    </row>
    <row r="174" spans="1:36" s="246" customFormat="1" ht="13.95" customHeight="1" outlineLevel="1">
      <c r="B174" s="247"/>
      <c r="C174" s="248"/>
      <c r="D174" s="249"/>
      <c r="F174" s="250"/>
      <c r="H174" s="258"/>
      <c r="I174" s="259"/>
      <c r="K174" s="254"/>
      <c r="L174" s="255"/>
      <c r="M174" s="256"/>
      <c r="N174" s="255"/>
      <c r="S174" s="257"/>
      <c r="T174" s="257"/>
      <c r="U174" s="257"/>
      <c r="AH174" s="376"/>
      <c r="AI174" s="376"/>
      <c r="AJ174" s="376"/>
    </row>
    <row r="175" spans="1:36" s="246" customFormat="1" ht="59.4" customHeight="1" outlineLevel="1">
      <c r="A175" s="472" t="s">
        <v>258</v>
      </c>
      <c r="B175" s="472"/>
      <c r="C175" s="472"/>
      <c r="D175" s="249"/>
      <c r="E175" s="284"/>
      <c r="F175" s="285"/>
      <c r="G175" s="246" t="s">
        <v>259</v>
      </c>
      <c r="H175" s="258"/>
      <c r="I175" s="259"/>
      <c r="K175" s="254"/>
      <c r="L175" s="255"/>
      <c r="M175" s="256"/>
      <c r="N175" s="255"/>
      <c r="S175" s="257"/>
      <c r="T175" s="257"/>
      <c r="U175" s="257"/>
      <c r="AH175" s="376"/>
      <c r="AI175" s="376"/>
      <c r="AJ175" s="376"/>
    </row>
    <row r="176" spans="1:36" s="202" customFormat="1" ht="11.4" customHeight="1" outlineLevel="1">
      <c r="B176" s="203"/>
      <c r="C176" s="204"/>
      <c r="D176" s="205"/>
      <c r="F176" s="206"/>
      <c r="H176" s="406"/>
      <c r="I176" s="407"/>
      <c r="K176" s="208"/>
      <c r="L176" s="244"/>
      <c r="M176" s="209"/>
      <c r="N176" s="244"/>
      <c r="S176" s="237"/>
      <c r="T176" s="237"/>
      <c r="U176" s="237"/>
      <c r="AH176" s="379"/>
      <c r="AI176" s="379"/>
      <c r="AJ176" s="379"/>
    </row>
    <row r="177" spans="1:36" s="202" customFormat="1" ht="19.2" customHeight="1" outlineLevel="1">
      <c r="A177" s="202" t="s">
        <v>231</v>
      </c>
      <c r="B177" s="203"/>
      <c r="C177" s="204"/>
      <c r="D177" s="205"/>
      <c r="E177" s="208"/>
      <c r="F177" s="410"/>
      <c r="H177" s="411"/>
      <c r="I177" s="412"/>
      <c r="K177" s="208"/>
      <c r="L177" s="244"/>
      <c r="M177" s="209"/>
      <c r="N177" s="244"/>
      <c r="S177" s="413"/>
      <c r="T177" s="413"/>
      <c r="U177" s="413"/>
      <c r="AH177" s="379"/>
      <c r="AI177" s="379"/>
      <c r="AJ177" s="379"/>
    </row>
    <row r="178" spans="1:36" s="202" customFormat="1" ht="27.6" customHeight="1" outlineLevel="1">
      <c r="A178" s="202" t="s">
        <v>236</v>
      </c>
      <c r="B178" s="203"/>
      <c r="C178" s="202" t="s">
        <v>232</v>
      </c>
      <c r="D178" s="205"/>
      <c r="E178" s="414"/>
      <c r="F178" s="415"/>
      <c r="H178" s="411"/>
      <c r="I178" s="412"/>
      <c r="K178" s="208"/>
      <c r="L178" s="244"/>
      <c r="M178" s="209"/>
      <c r="N178" s="244"/>
      <c r="S178" s="413"/>
      <c r="T178" s="413"/>
      <c r="U178" s="413"/>
      <c r="AH178" s="379"/>
      <c r="AI178" s="379"/>
      <c r="AJ178" s="379"/>
    </row>
    <row r="179" spans="1:36" s="202" customFormat="1" ht="9.6" customHeight="1" outlineLevel="1">
      <c r="B179" s="203"/>
      <c r="C179" s="204"/>
      <c r="D179" s="205"/>
      <c r="F179" s="206"/>
      <c r="H179" s="406"/>
      <c r="I179" s="407"/>
      <c r="K179" s="208"/>
      <c r="L179" s="244"/>
      <c r="M179" s="209"/>
      <c r="N179" s="244"/>
      <c r="S179" s="237"/>
      <c r="T179" s="237"/>
      <c r="U179" s="237"/>
      <c r="AH179" s="379"/>
      <c r="AI179" s="379"/>
      <c r="AJ179" s="379"/>
    </row>
    <row r="180" spans="1:36" s="408" customFormat="1" ht="14.4">
      <c r="A180" s="403"/>
      <c r="B180" s="404" t="s">
        <v>237</v>
      </c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3"/>
      <c r="AC180" s="403"/>
      <c r="AD180" s="403"/>
      <c r="AE180" s="403"/>
      <c r="AH180" s="409"/>
      <c r="AI180" s="409"/>
      <c r="AJ180" s="409"/>
    </row>
    <row r="181" spans="1:36" s="408" customFormat="1" ht="14.4">
      <c r="B181" s="404" t="s">
        <v>238</v>
      </c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AH181" s="409"/>
      <c r="AI181" s="409"/>
      <c r="AJ181" s="409"/>
    </row>
    <row r="182" spans="1:36">
      <c r="D182" s="304"/>
    </row>
  </sheetData>
  <mergeCells count="9">
    <mergeCell ref="A175:C175"/>
    <mergeCell ref="A3:J3"/>
    <mergeCell ref="A4:J4"/>
    <mergeCell ref="G5:J5"/>
    <mergeCell ref="A6:A7"/>
    <mergeCell ref="B6:B7"/>
    <mergeCell ref="C6:D6"/>
    <mergeCell ref="E6:F6"/>
    <mergeCell ref="G6:I6"/>
  </mergeCells>
  <pageMargins left="0" right="0" top="0" bottom="0" header="0.31496062992125984" footer="0.31496062992125984"/>
  <pageSetup paperSize="9" scale="3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2"/>
  <sheetViews>
    <sheetView view="pageBreakPreview" topLeftCell="A10" zoomScale="70" zoomScaleNormal="70" zoomScaleSheetLayoutView="70" workbookViewId="0">
      <selection activeCell="G14" sqref="G14:G19"/>
    </sheetView>
  </sheetViews>
  <sheetFormatPr defaultRowHeight="13.8"/>
  <cols>
    <col min="1" max="1" width="12.109375" style="224" customWidth="1"/>
    <col min="2" max="2" width="74.33203125" style="224" customWidth="1"/>
    <col min="3" max="3" width="22.6640625" style="224" customWidth="1"/>
    <col min="4" max="4" width="16.5546875" style="295" customWidth="1"/>
    <col min="5" max="5" width="24.88671875" style="224" customWidth="1"/>
    <col min="6" max="6" width="17" style="224" customWidth="1"/>
    <col min="7" max="7" width="28.44140625" style="224" customWidth="1"/>
    <col min="8" max="8" width="16.44140625" style="224" customWidth="1"/>
    <col min="9" max="9" width="15.33203125" style="296" customWidth="1"/>
    <col min="10" max="10" width="15.5546875" style="224" hidden="1" customWidth="1"/>
    <col min="11" max="11" width="16.44140625" style="224" hidden="1" customWidth="1"/>
    <col min="12" max="12" width="17.33203125" style="396" hidden="1" customWidth="1"/>
    <col min="13" max="13" width="27.44140625" style="296" hidden="1" customWidth="1"/>
    <col min="14" max="14" width="17.33203125" style="396" hidden="1" customWidth="1"/>
    <col min="15" max="15" width="18" style="224" hidden="1" customWidth="1"/>
    <col min="16" max="16" width="9.109375" style="224" hidden="1" customWidth="1"/>
    <col min="17" max="17" width="25.5546875" style="224" hidden="1" customWidth="1"/>
    <col min="18" max="18" width="8.88671875" style="224" hidden="1" customWidth="1"/>
    <col min="19" max="19" width="18.109375" style="224" hidden="1" customWidth="1"/>
    <col min="20" max="20" width="21.109375" style="224" hidden="1" customWidth="1"/>
    <col min="21" max="21" width="19.33203125" style="224" hidden="1" customWidth="1"/>
    <col min="22" max="22" width="20.44140625" style="224" hidden="1" customWidth="1"/>
    <col min="23" max="23" width="9.44140625" style="224" hidden="1" customWidth="1"/>
    <col min="24" max="24" width="15.33203125" style="224" customWidth="1"/>
    <col min="25" max="25" width="23.44140625" style="224" customWidth="1"/>
    <col min="26" max="26" width="13.6640625" style="224" customWidth="1"/>
    <col min="27" max="31" width="8.88671875" style="224" customWidth="1"/>
    <col min="32" max="32" width="12.109375" style="224" customWidth="1"/>
    <col min="33" max="33" width="18.44140625" style="224" customWidth="1"/>
    <col min="34" max="34" width="22.5546875" style="395" customWidth="1"/>
    <col min="35" max="35" width="16.6640625" style="395" customWidth="1"/>
    <col min="36" max="36" width="20.6640625" style="395" customWidth="1"/>
    <col min="37" max="37" width="22.44140625" style="224" customWidth="1"/>
    <col min="38" max="38" width="8.88671875" style="224"/>
    <col min="39" max="39" width="11.5546875" style="224" bestFit="1" customWidth="1"/>
    <col min="40" max="42" width="8.88671875" style="224"/>
    <col min="43" max="43" width="23.5546875" style="224" customWidth="1"/>
    <col min="44" max="44" width="24.5546875" style="224" customWidth="1"/>
    <col min="45" max="46" width="8.88671875" style="224"/>
    <col min="47" max="47" width="29.33203125" style="224" customWidth="1"/>
    <col min="48" max="241" width="8.88671875" style="224"/>
    <col min="242" max="242" width="12.109375" style="224" customWidth="1"/>
    <col min="243" max="243" width="79.5546875" style="224" customWidth="1"/>
    <col min="244" max="244" width="22.5546875" style="224" customWidth="1"/>
    <col min="245" max="245" width="16.6640625" style="224" customWidth="1"/>
    <col min="246" max="246" width="13.88671875" style="224" customWidth="1"/>
    <col min="247" max="247" width="22.44140625" style="224" customWidth="1"/>
    <col min="248" max="248" width="16" style="224" customWidth="1"/>
    <col min="249" max="249" width="13.33203125" style="224" customWidth="1"/>
    <col min="250" max="250" width="23.88671875" style="224" customWidth="1"/>
    <col min="251" max="251" width="17" style="224" customWidth="1"/>
    <col min="252" max="252" width="15.109375" style="224" customWidth="1"/>
    <col min="253" max="257" width="0" style="224" hidden="1" customWidth="1"/>
    <col min="258" max="260" width="32.6640625" style="224" customWidth="1"/>
    <col min="261" max="261" width="27.44140625" style="224" customWidth="1"/>
    <col min="262" max="262" width="23.88671875" style="224" customWidth="1"/>
    <col min="263" max="263" width="15.88671875" style="224" customWidth="1"/>
    <col min="264" max="264" width="10.88671875" style="224" customWidth="1"/>
    <col min="265" max="265" width="23.88671875" style="224" customWidth="1"/>
    <col min="266" max="497" width="8.88671875" style="224"/>
    <col min="498" max="498" width="12.109375" style="224" customWidth="1"/>
    <col min="499" max="499" width="79.5546875" style="224" customWidth="1"/>
    <col min="500" max="500" width="22.5546875" style="224" customWidth="1"/>
    <col min="501" max="501" width="16.6640625" style="224" customWidth="1"/>
    <col min="502" max="502" width="13.88671875" style="224" customWidth="1"/>
    <col min="503" max="503" width="22.44140625" style="224" customWidth="1"/>
    <col min="504" max="504" width="16" style="224" customWidth="1"/>
    <col min="505" max="505" width="13.33203125" style="224" customWidth="1"/>
    <col min="506" max="506" width="23.88671875" style="224" customWidth="1"/>
    <col min="507" max="507" width="17" style="224" customWidth="1"/>
    <col min="508" max="508" width="15.109375" style="224" customWidth="1"/>
    <col min="509" max="513" width="0" style="224" hidden="1" customWidth="1"/>
    <col min="514" max="516" width="32.6640625" style="224" customWidth="1"/>
    <col min="517" max="517" width="27.44140625" style="224" customWidth="1"/>
    <col min="518" max="518" width="23.88671875" style="224" customWidth="1"/>
    <col min="519" max="519" width="15.88671875" style="224" customWidth="1"/>
    <col min="520" max="520" width="10.88671875" style="224" customWidth="1"/>
    <col min="521" max="521" width="23.88671875" style="224" customWidth="1"/>
    <col min="522" max="753" width="8.88671875" style="224"/>
    <col min="754" max="754" width="12.109375" style="224" customWidth="1"/>
    <col min="755" max="755" width="79.5546875" style="224" customWidth="1"/>
    <col min="756" max="756" width="22.5546875" style="224" customWidth="1"/>
    <col min="757" max="757" width="16.6640625" style="224" customWidth="1"/>
    <col min="758" max="758" width="13.88671875" style="224" customWidth="1"/>
    <col min="759" max="759" width="22.44140625" style="224" customWidth="1"/>
    <col min="760" max="760" width="16" style="224" customWidth="1"/>
    <col min="761" max="761" width="13.33203125" style="224" customWidth="1"/>
    <col min="762" max="762" width="23.88671875" style="224" customWidth="1"/>
    <col min="763" max="763" width="17" style="224" customWidth="1"/>
    <col min="764" max="764" width="15.109375" style="224" customWidth="1"/>
    <col min="765" max="769" width="0" style="224" hidden="1" customWidth="1"/>
    <col min="770" max="772" width="32.6640625" style="224" customWidth="1"/>
    <col min="773" max="773" width="27.44140625" style="224" customWidth="1"/>
    <col min="774" max="774" width="23.88671875" style="224" customWidth="1"/>
    <col min="775" max="775" width="15.88671875" style="224" customWidth="1"/>
    <col min="776" max="776" width="10.88671875" style="224" customWidth="1"/>
    <col min="777" max="777" width="23.88671875" style="224" customWidth="1"/>
    <col min="778" max="1009" width="8.88671875" style="224"/>
    <col min="1010" max="1010" width="12.109375" style="224" customWidth="1"/>
    <col min="1011" max="1011" width="79.5546875" style="224" customWidth="1"/>
    <col min="1012" max="1012" width="22.5546875" style="224" customWidth="1"/>
    <col min="1013" max="1013" width="16.6640625" style="224" customWidth="1"/>
    <col min="1014" max="1014" width="13.88671875" style="224" customWidth="1"/>
    <col min="1015" max="1015" width="22.44140625" style="224" customWidth="1"/>
    <col min="1016" max="1016" width="16" style="224" customWidth="1"/>
    <col min="1017" max="1017" width="13.33203125" style="224" customWidth="1"/>
    <col min="1018" max="1018" width="23.88671875" style="224" customWidth="1"/>
    <col min="1019" max="1019" width="17" style="224" customWidth="1"/>
    <col min="1020" max="1020" width="15.109375" style="224" customWidth="1"/>
    <col min="1021" max="1025" width="0" style="224" hidden="1" customWidth="1"/>
    <col min="1026" max="1028" width="32.6640625" style="224" customWidth="1"/>
    <col min="1029" max="1029" width="27.44140625" style="224" customWidth="1"/>
    <col min="1030" max="1030" width="23.88671875" style="224" customWidth="1"/>
    <col min="1031" max="1031" width="15.88671875" style="224" customWidth="1"/>
    <col min="1032" max="1032" width="10.88671875" style="224" customWidth="1"/>
    <col min="1033" max="1033" width="23.88671875" style="224" customWidth="1"/>
    <col min="1034" max="1265" width="8.88671875" style="224"/>
    <col min="1266" max="1266" width="12.109375" style="224" customWidth="1"/>
    <col min="1267" max="1267" width="79.5546875" style="224" customWidth="1"/>
    <col min="1268" max="1268" width="22.5546875" style="224" customWidth="1"/>
    <col min="1269" max="1269" width="16.6640625" style="224" customWidth="1"/>
    <col min="1270" max="1270" width="13.88671875" style="224" customWidth="1"/>
    <col min="1271" max="1271" width="22.44140625" style="224" customWidth="1"/>
    <col min="1272" max="1272" width="16" style="224" customWidth="1"/>
    <col min="1273" max="1273" width="13.33203125" style="224" customWidth="1"/>
    <col min="1274" max="1274" width="23.88671875" style="224" customWidth="1"/>
    <col min="1275" max="1275" width="17" style="224" customWidth="1"/>
    <col min="1276" max="1276" width="15.109375" style="224" customWidth="1"/>
    <col min="1277" max="1281" width="0" style="224" hidden="1" customWidth="1"/>
    <col min="1282" max="1284" width="32.6640625" style="224" customWidth="1"/>
    <col min="1285" max="1285" width="27.44140625" style="224" customWidth="1"/>
    <col min="1286" max="1286" width="23.88671875" style="224" customWidth="1"/>
    <col min="1287" max="1287" width="15.88671875" style="224" customWidth="1"/>
    <col min="1288" max="1288" width="10.88671875" style="224" customWidth="1"/>
    <col min="1289" max="1289" width="23.88671875" style="224" customWidth="1"/>
    <col min="1290" max="1521" width="8.88671875" style="224"/>
    <col min="1522" max="1522" width="12.109375" style="224" customWidth="1"/>
    <col min="1523" max="1523" width="79.5546875" style="224" customWidth="1"/>
    <col min="1524" max="1524" width="22.5546875" style="224" customWidth="1"/>
    <col min="1525" max="1525" width="16.6640625" style="224" customWidth="1"/>
    <col min="1526" max="1526" width="13.88671875" style="224" customWidth="1"/>
    <col min="1527" max="1527" width="22.44140625" style="224" customWidth="1"/>
    <col min="1528" max="1528" width="16" style="224" customWidth="1"/>
    <col min="1529" max="1529" width="13.33203125" style="224" customWidth="1"/>
    <col min="1530" max="1530" width="23.88671875" style="224" customWidth="1"/>
    <col min="1531" max="1531" width="17" style="224" customWidth="1"/>
    <col min="1532" max="1532" width="15.109375" style="224" customWidth="1"/>
    <col min="1533" max="1537" width="0" style="224" hidden="1" customWidth="1"/>
    <col min="1538" max="1540" width="32.6640625" style="224" customWidth="1"/>
    <col min="1541" max="1541" width="27.44140625" style="224" customWidth="1"/>
    <col min="1542" max="1542" width="23.88671875" style="224" customWidth="1"/>
    <col min="1543" max="1543" width="15.88671875" style="224" customWidth="1"/>
    <col min="1544" max="1544" width="10.88671875" style="224" customWidth="1"/>
    <col min="1545" max="1545" width="23.88671875" style="224" customWidth="1"/>
    <col min="1546" max="1777" width="8.88671875" style="224"/>
    <col min="1778" max="1778" width="12.109375" style="224" customWidth="1"/>
    <col min="1779" max="1779" width="79.5546875" style="224" customWidth="1"/>
    <col min="1780" max="1780" width="22.5546875" style="224" customWidth="1"/>
    <col min="1781" max="1781" width="16.6640625" style="224" customWidth="1"/>
    <col min="1782" max="1782" width="13.88671875" style="224" customWidth="1"/>
    <col min="1783" max="1783" width="22.44140625" style="224" customWidth="1"/>
    <col min="1784" max="1784" width="16" style="224" customWidth="1"/>
    <col min="1785" max="1785" width="13.33203125" style="224" customWidth="1"/>
    <col min="1786" max="1786" width="23.88671875" style="224" customWidth="1"/>
    <col min="1787" max="1787" width="17" style="224" customWidth="1"/>
    <col min="1788" max="1788" width="15.109375" style="224" customWidth="1"/>
    <col min="1789" max="1793" width="0" style="224" hidden="1" customWidth="1"/>
    <col min="1794" max="1796" width="32.6640625" style="224" customWidth="1"/>
    <col min="1797" max="1797" width="27.44140625" style="224" customWidth="1"/>
    <col min="1798" max="1798" width="23.88671875" style="224" customWidth="1"/>
    <col min="1799" max="1799" width="15.88671875" style="224" customWidth="1"/>
    <col min="1800" max="1800" width="10.88671875" style="224" customWidth="1"/>
    <col min="1801" max="1801" width="23.88671875" style="224" customWidth="1"/>
    <col min="1802" max="2033" width="8.88671875" style="224"/>
    <col min="2034" max="2034" width="12.109375" style="224" customWidth="1"/>
    <col min="2035" max="2035" width="79.5546875" style="224" customWidth="1"/>
    <col min="2036" max="2036" width="22.5546875" style="224" customWidth="1"/>
    <col min="2037" max="2037" width="16.6640625" style="224" customWidth="1"/>
    <col min="2038" max="2038" width="13.88671875" style="224" customWidth="1"/>
    <col min="2039" max="2039" width="22.44140625" style="224" customWidth="1"/>
    <col min="2040" max="2040" width="16" style="224" customWidth="1"/>
    <col min="2041" max="2041" width="13.33203125" style="224" customWidth="1"/>
    <col min="2042" max="2042" width="23.88671875" style="224" customWidth="1"/>
    <col min="2043" max="2043" width="17" style="224" customWidth="1"/>
    <col min="2044" max="2044" width="15.109375" style="224" customWidth="1"/>
    <col min="2045" max="2049" width="0" style="224" hidden="1" customWidth="1"/>
    <col min="2050" max="2052" width="32.6640625" style="224" customWidth="1"/>
    <col min="2053" max="2053" width="27.44140625" style="224" customWidth="1"/>
    <col min="2054" max="2054" width="23.88671875" style="224" customWidth="1"/>
    <col min="2055" max="2055" width="15.88671875" style="224" customWidth="1"/>
    <col min="2056" max="2056" width="10.88671875" style="224" customWidth="1"/>
    <col min="2057" max="2057" width="23.88671875" style="224" customWidth="1"/>
    <col min="2058" max="2289" width="8.88671875" style="224"/>
    <col min="2290" max="2290" width="12.109375" style="224" customWidth="1"/>
    <col min="2291" max="2291" width="79.5546875" style="224" customWidth="1"/>
    <col min="2292" max="2292" width="22.5546875" style="224" customWidth="1"/>
    <col min="2293" max="2293" width="16.6640625" style="224" customWidth="1"/>
    <col min="2294" max="2294" width="13.88671875" style="224" customWidth="1"/>
    <col min="2295" max="2295" width="22.44140625" style="224" customWidth="1"/>
    <col min="2296" max="2296" width="16" style="224" customWidth="1"/>
    <col min="2297" max="2297" width="13.33203125" style="224" customWidth="1"/>
    <col min="2298" max="2298" width="23.88671875" style="224" customWidth="1"/>
    <col min="2299" max="2299" width="17" style="224" customWidth="1"/>
    <col min="2300" max="2300" width="15.109375" style="224" customWidth="1"/>
    <col min="2301" max="2305" width="0" style="224" hidden="1" customWidth="1"/>
    <col min="2306" max="2308" width="32.6640625" style="224" customWidth="1"/>
    <col min="2309" max="2309" width="27.44140625" style="224" customWidth="1"/>
    <col min="2310" max="2310" width="23.88671875" style="224" customWidth="1"/>
    <col min="2311" max="2311" width="15.88671875" style="224" customWidth="1"/>
    <col min="2312" max="2312" width="10.88671875" style="224" customWidth="1"/>
    <col min="2313" max="2313" width="23.88671875" style="224" customWidth="1"/>
    <col min="2314" max="2545" width="8.88671875" style="224"/>
    <col min="2546" max="2546" width="12.109375" style="224" customWidth="1"/>
    <col min="2547" max="2547" width="79.5546875" style="224" customWidth="1"/>
    <col min="2548" max="2548" width="22.5546875" style="224" customWidth="1"/>
    <col min="2549" max="2549" width="16.6640625" style="224" customWidth="1"/>
    <col min="2550" max="2550" width="13.88671875" style="224" customWidth="1"/>
    <col min="2551" max="2551" width="22.44140625" style="224" customWidth="1"/>
    <col min="2552" max="2552" width="16" style="224" customWidth="1"/>
    <col min="2553" max="2553" width="13.33203125" style="224" customWidth="1"/>
    <col min="2554" max="2554" width="23.88671875" style="224" customWidth="1"/>
    <col min="2555" max="2555" width="17" style="224" customWidth="1"/>
    <col min="2556" max="2556" width="15.109375" style="224" customWidth="1"/>
    <col min="2557" max="2561" width="0" style="224" hidden="1" customWidth="1"/>
    <col min="2562" max="2564" width="32.6640625" style="224" customWidth="1"/>
    <col min="2565" max="2565" width="27.44140625" style="224" customWidth="1"/>
    <col min="2566" max="2566" width="23.88671875" style="224" customWidth="1"/>
    <col min="2567" max="2567" width="15.88671875" style="224" customWidth="1"/>
    <col min="2568" max="2568" width="10.88671875" style="224" customWidth="1"/>
    <col min="2569" max="2569" width="23.88671875" style="224" customWidth="1"/>
    <col min="2570" max="2801" width="8.88671875" style="224"/>
    <col min="2802" max="2802" width="12.109375" style="224" customWidth="1"/>
    <col min="2803" max="2803" width="79.5546875" style="224" customWidth="1"/>
    <col min="2804" max="2804" width="22.5546875" style="224" customWidth="1"/>
    <col min="2805" max="2805" width="16.6640625" style="224" customWidth="1"/>
    <col min="2806" max="2806" width="13.88671875" style="224" customWidth="1"/>
    <col min="2807" max="2807" width="22.44140625" style="224" customWidth="1"/>
    <col min="2808" max="2808" width="16" style="224" customWidth="1"/>
    <col min="2809" max="2809" width="13.33203125" style="224" customWidth="1"/>
    <col min="2810" max="2810" width="23.88671875" style="224" customWidth="1"/>
    <col min="2811" max="2811" width="17" style="224" customWidth="1"/>
    <col min="2812" max="2812" width="15.109375" style="224" customWidth="1"/>
    <col min="2813" max="2817" width="0" style="224" hidden="1" customWidth="1"/>
    <col min="2818" max="2820" width="32.6640625" style="224" customWidth="1"/>
    <col min="2821" max="2821" width="27.44140625" style="224" customWidth="1"/>
    <col min="2822" max="2822" width="23.88671875" style="224" customWidth="1"/>
    <col min="2823" max="2823" width="15.88671875" style="224" customWidth="1"/>
    <col min="2824" max="2824" width="10.88671875" style="224" customWidth="1"/>
    <col min="2825" max="2825" width="23.88671875" style="224" customWidth="1"/>
    <col min="2826" max="3057" width="8.88671875" style="224"/>
    <col min="3058" max="3058" width="12.109375" style="224" customWidth="1"/>
    <col min="3059" max="3059" width="79.5546875" style="224" customWidth="1"/>
    <col min="3060" max="3060" width="22.5546875" style="224" customWidth="1"/>
    <col min="3061" max="3061" width="16.6640625" style="224" customWidth="1"/>
    <col min="3062" max="3062" width="13.88671875" style="224" customWidth="1"/>
    <col min="3063" max="3063" width="22.44140625" style="224" customWidth="1"/>
    <col min="3064" max="3064" width="16" style="224" customWidth="1"/>
    <col min="3065" max="3065" width="13.33203125" style="224" customWidth="1"/>
    <col min="3066" max="3066" width="23.88671875" style="224" customWidth="1"/>
    <col min="3067" max="3067" width="17" style="224" customWidth="1"/>
    <col min="3068" max="3068" width="15.109375" style="224" customWidth="1"/>
    <col min="3069" max="3073" width="0" style="224" hidden="1" customWidth="1"/>
    <col min="3074" max="3076" width="32.6640625" style="224" customWidth="1"/>
    <col min="3077" max="3077" width="27.44140625" style="224" customWidth="1"/>
    <col min="3078" max="3078" width="23.88671875" style="224" customWidth="1"/>
    <col min="3079" max="3079" width="15.88671875" style="224" customWidth="1"/>
    <col min="3080" max="3080" width="10.88671875" style="224" customWidth="1"/>
    <col min="3081" max="3081" width="23.88671875" style="224" customWidth="1"/>
    <col min="3082" max="3313" width="8.88671875" style="224"/>
    <col min="3314" max="3314" width="12.109375" style="224" customWidth="1"/>
    <col min="3315" max="3315" width="79.5546875" style="224" customWidth="1"/>
    <col min="3316" max="3316" width="22.5546875" style="224" customWidth="1"/>
    <col min="3317" max="3317" width="16.6640625" style="224" customWidth="1"/>
    <col min="3318" max="3318" width="13.88671875" style="224" customWidth="1"/>
    <col min="3319" max="3319" width="22.44140625" style="224" customWidth="1"/>
    <col min="3320" max="3320" width="16" style="224" customWidth="1"/>
    <col min="3321" max="3321" width="13.33203125" style="224" customWidth="1"/>
    <col min="3322" max="3322" width="23.88671875" style="224" customWidth="1"/>
    <col min="3323" max="3323" width="17" style="224" customWidth="1"/>
    <col min="3324" max="3324" width="15.109375" style="224" customWidth="1"/>
    <col min="3325" max="3329" width="0" style="224" hidden="1" customWidth="1"/>
    <col min="3330" max="3332" width="32.6640625" style="224" customWidth="1"/>
    <col min="3333" max="3333" width="27.44140625" style="224" customWidth="1"/>
    <col min="3334" max="3334" width="23.88671875" style="224" customWidth="1"/>
    <col min="3335" max="3335" width="15.88671875" style="224" customWidth="1"/>
    <col min="3336" max="3336" width="10.88671875" style="224" customWidth="1"/>
    <col min="3337" max="3337" width="23.88671875" style="224" customWidth="1"/>
    <col min="3338" max="3569" width="8.88671875" style="224"/>
    <col min="3570" max="3570" width="12.109375" style="224" customWidth="1"/>
    <col min="3571" max="3571" width="79.5546875" style="224" customWidth="1"/>
    <col min="3572" max="3572" width="22.5546875" style="224" customWidth="1"/>
    <col min="3573" max="3573" width="16.6640625" style="224" customWidth="1"/>
    <col min="3574" max="3574" width="13.88671875" style="224" customWidth="1"/>
    <col min="3575" max="3575" width="22.44140625" style="224" customWidth="1"/>
    <col min="3576" max="3576" width="16" style="224" customWidth="1"/>
    <col min="3577" max="3577" width="13.33203125" style="224" customWidth="1"/>
    <col min="3578" max="3578" width="23.88671875" style="224" customWidth="1"/>
    <col min="3579" max="3579" width="17" style="224" customWidth="1"/>
    <col min="3580" max="3580" width="15.109375" style="224" customWidth="1"/>
    <col min="3581" max="3585" width="0" style="224" hidden="1" customWidth="1"/>
    <col min="3586" max="3588" width="32.6640625" style="224" customWidth="1"/>
    <col min="3589" max="3589" width="27.44140625" style="224" customWidth="1"/>
    <col min="3590" max="3590" width="23.88671875" style="224" customWidth="1"/>
    <col min="3591" max="3591" width="15.88671875" style="224" customWidth="1"/>
    <col min="3592" max="3592" width="10.88671875" style="224" customWidth="1"/>
    <col min="3593" max="3593" width="23.88671875" style="224" customWidth="1"/>
    <col min="3594" max="3825" width="8.88671875" style="224"/>
    <col min="3826" max="3826" width="12.109375" style="224" customWidth="1"/>
    <col min="3827" max="3827" width="79.5546875" style="224" customWidth="1"/>
    <col min="3828" max="3828" width="22.5546875" style="224" customWidth="1"/>
    <col min="3829" max="3829" width="16.6640625" style="224" customWidth="1"/>
    <col min="3830" max="3830" width="13.88671875" style="224" customWidth="1"/>
    <col min="3831" max="3831" width="22.44140625" style="224" customWidth="1"/>
    <col min="3832" max="3832" width="16" style="224" customWidth="1"/>
    <col min="3833" max="3833" width="13.33203125" style="224" customWidth="1"/>
    <col min="3834" max="3834" width="23.88671875" style="224" customWidth="1"/>
    <col min="3835" max="3835" width="17" style="224" customWidth="1"/>
    <col min="3836" max="3836" width="15.109375" style="224" customWidth="1"/>
    <col min="3837" max="3841" width="0" style="224" hidden="1" customWidth="1"/>
    <col min="3842" max="3844" width="32.6640625" style="224" customWidth="1"/>
    <col min="3845" max="3845" width="27.44140625" style="224" customWidth="1"/>
    <col min="3846" max="3846" width="23.88671875" style="224" customWidth="1"/>
    <col min="3847" max="3847" width="15.88671875" style="224" customWidth="1"/>
    <col min="3848" max="3848" width="10.88671875" style="224" customWidth="1"/>
    <col min="3849" max="3849" width="23.88671875" style="224" customWidth="1"/>
    <col min="3850" max="4081" width="8.88671875" style="224"/>
    <col min="4082" max="4082" width="12.109375" style="224" customWidth="1"/>
    <col min="4083" max="4083" width="79.5546875" style="224" customWidth="1"/>
    <col min="4084" max="4084" width="22.5546875" style="224" customWidth="1"/>
    <col min="4085" max="4085" width="16.6640625" style="224" customWidth="1"/>
    <col min="4086" max="4086" width="13.88671875" style="224" customWidth="1"/>
    <col min="4087" max="4087" width="22.44140625" style="224" customWidth="1"/>
    <col min="4088" max="4088" width="16" style="224" customWidth="1"/>
    <col min="4089" max="4089" width="13.33203125" style="224" customWidth="1"/>
    <col min="4090" max="4090" width="23.88671875" style="224" customWidth="1"/>
    <col min="4091" max="4091" width="17" style="224" customWidth="1"/>
    <col min="4092" max="4092" width="15.109375" style="224" customWidth="1"/>
    <col min="4093" max="4097" width="0" style="224" hidden="1" customWidth="1"/>
    <col min="4098" max="4100" width="32.6640625" style="224" customWidth="1"/>
    <col min="4101" max="4101" width="27.44140625" style="224" customWidth="1"/>
    <col min="4102" max="4102" width="23.88671875" style="224" customWidth="1"/>
    <col min="4103" max="4103" width="15.88671875" style="224" customWidth="1"/>
    <col min="4104" max="4104" width="10.88671875" style="224" customWidth="1"/>
    <col min="4105" max="4105" width="23.88671875" style="224" customWidth="1"/>
    <col min="4106" max="4337" width="8.88671875" style="224"/>
    <col min="4338" max="4338" width="12.109375" style="224" customWidth="1"/>
    <col min="4339" max="4339" width="79.5546875" style="224" customWidth="1"/>
    <col min="4340" max="4340" width="22.5546875" style="224" customWidth="1"/>
    <col min="4341" max="4341" width="16.6640625" style="224" customWidth="1"/>
    <col min="4342" max="4342" width="13.88671875" style="224" customWidth="1"/>
    <col min="4343" max="4343" width="22.44140625" style="224" customWidth="1"/>
    <col min="4344" max="4344" width="16" style="224" customWidth="1"/>
    <col min="4345" max="4345" width="13.33203125" style="224" customWidth="1"/>
    <col min="4346" max="4346" width="23.88671875" style="224" customWidth="1"/>
    <col min="4347" max="4347" width="17" style="224" customWidth="1"/>
    <col min="4348" max="4348" width="15.109375" style="224" customWidth="1"/>
    <col min="4349" max="4353" width="0" style="224" hidden="1" customWidth="1"/>
    <col min="4354" max="4356" width="32.6640625" style="224" customWidth="1"/>
    <col min="4357" max="4357" width="27.44140625" style="224" customWidth="1"/>
    <col min="4358" max="4358" width="23.88671875" style="224" customWidth="1"/>
    <col min="4359" max="4359" width="15.88671875" style="224" customWidth="1"/>
    <col min="4360" max="4360" width="10.88671875" style="224" customWidth="1"/>
    <col min="4361" max="4361" width="23.88671875" style="224" customWidth="1"/>
    <col min="4362" max="4593" width="8.88671875" style="224"/>
    <col min="4594" max="4594" width="12.109375" style="224" customWidth="1"/>
    <col min="4595" max="4595" width="79.5546875" style="224" customWidth="1"/>
    <col min="4596" max="4596" width="22.5546875" style="224" customWidth="1"/>
    <col min="4597" max="4597" width="16.6640625" style="224" customWidth="1"/>
    <col min="4598" max="4598" width="13.88671875" style="224" customWidth="1"/>
    <col min="4599" max="4599" width="22.44140625" style="224" customWidth="1"/>
    <col min="4600" max="4600" width="16" style="224" customWidth="1"/>
    <col min="4601" max="4601" width="13.33203125" style="224" customWidth="1"/>
    <col min="4602" max="4602" width="23.88671875" style="224" customWidth="1"/>
    <col min="4603" max="4603" width="17" style="224" customWidth="1"/>
    <col min="4604" max="4604" width="15.109375" style="224" customWidth="1"/>
    <col min="4605" max="4609" width="0" style="224" hidden="1" customWidth="1"/>
    <col min="4610" max="4612" width="32.6640625" style="224" customWidth="1"/>
    <col min="4613" max="4613" width="27.44140625" style="224" customWidth="1"/>
    <col min="4614" max="4614" width="23.88671875" style="224" customWidth="1"/>
    <col min="4615" max="4615" width="15.88671875" style="224" customWidth="1"/>
    <col min="4616" max="4616" width="10.88671875" style="224" customWidth="1"/>
    <col min="4617" max="4617" width="23.88671875" style="224" customWidth="1"/>
    <col min="4618" max="4849" width="8.88671875" style="224"/>
    <col min="4850" max="4850" width="12.109375" style="224" customWidth="1"/>
    <col min="4851" max="4851" width="79.5546875" style="224" customWidth="1"/>
    <col min="4852" max="4852" width="22.5546875" style="224" customWidth="1"/>
    <col min="4853" max="4853" width="16.6640625" style="224" customWidth="1"/>
    <col min="4854" max="4854" width="13.88671875" style="224" customWidth="1"/>
    <col min="4855" max="4855" width="22.44140625" style="224" customWidth="1"/>
    <col min="4856" max="4856" width="16" style="224" customWidth="1"/>
    <col min="4857" max="4857" width="13.33203125" style="224" customWidth="1"/>
    <col min="4858" max="4858" width="23.88671875" style="224" customWidth="1"/>
    <col min="4859" max="4859" width="17" style="224" customWidth="1"/>
    <col min="4860" max="4860" width="15.109375" style="224" customWidth="1"/>
    <col min="4861" max="4865" width="0" style="224" hidden="1" customWidth="1"/>
    <col min="4866" max="4868" width="32.6640625" style="224" customWidth="1"/>
    <col min="4869" max="4869" width="27.44140625" style="224" customWidth="1"/>
    <col min="4870" max="4870" width="23.88671875" style="224" customWidth="1"/>
    <col min="4871" max="4871" width="15.88671875" style="224" customWidth="1"/>
    <col min="4872" max="4872" width="10.88671875" style="224" customWidth="1"/>
    <col min="4873" max="4873" width="23.88671875" style="224" customWidth="1"/>
    <col min="4874" max="5105" width="8.88671875" style="224"/>
    <col min="5106" max="5106" width="12.109375" style="224" customWidth="1"/>
    <col min="5107" max="5107" width="79.5546875" style="224" customWidth="1"/>
    <col min="5108" max="5108" width="22.5546875" style="224" customWidth="1"/>
    <col min="5109" max="5109" width="16.6640625" style="224" customWidth="1"/>
    <col min="5110" max="5110" width="13.88671875" style="224" customWidth="1"/>
    <col min="5111" max="5111" width="22.44140625" style="224" customWidth="1"/>
    <col min="5112" max="5112" width="16" style="224" customWidth="1"/>
    <col min="5113" max="5113" width="13.33203125" style="224" customWidth="1"/>
    <col min="5114" max="5114" width="23.88671875" style="224" customWidth="1"/>
    <col min="5115" max="5115" width="17" style="224" customWidth="1"/>
    <col min="5116" max="5116" width="15.109375" style="224" customWidth="1"/>
    <col min="5117" max="5121" width="0" style="224" hidden="1" customWidth="1"/>
    <col min="5122" max="5124" width="32.6640625" style="224" customWidth="1"/>
    <col min="5125" max="5125" width="27.44140625" style="224" customWidth="1"/>
    <col min="5126" max="5126" width="23.88671875" style="224" customWidth="1"/>
    <col min="5127" max="5127" width="15.88671875" style="224" customWidth="1"/>
    <col min="5128" max="5128" width="10.88671875" style="224" customWidth="1"/>
    <col min="5129" max="5129" width="23.88671875" style="224" customWidth="1"/>
    <col min="5130" max="5361" width="8.88671875" style="224"/>
    <col min="5362" max="5362" width="12.109375" style="224" customWidth="1"/>
    <col min="5363" max="5363" width="79.5546875" style="224" customWidth="1"/>
    <col min="5364" max="5364" width="22.5546875" style="224" customWidth="1"/>
    <col min="5365" max="5365" width="16.6640625" style="224" customWidth="1"/>
    <col min="5366" max="5366" width="13.88671875" style="224" customWidth="1"/>
    <col min="5367" max="5367" width="22.44140625" style="224" customWidth="1"/>
    <col min="5368" max="5368" width="16" style="224" customWidth="1"/>
    <col min="5369" max="5369" width="13.33203125" style="224" customWidth="1"/>
    <col min="5370" max="5370" width="23.88671875" style="224" customWidth="1"/>
    <col min="5371" max="5371" width="17" style="224" customWidth="1"/>
    <col min="5372" max="5372" width="15.109375" style="224" customWidth="1"/>
    <col min="5373" max="5377" width="0" style="224" hidden="1" customWidth="1"/>
    <col min="5378" max="5380" width="32.6640625" style="224" customWidth="1"/>
    <col min="5381" max="5381" width="27.44140625" style="224" customWidth="1"/>
    <col min="5382" max="5382" width="23.88671875" style="224" customWidth="1"/>
    <col min="5383" max="5383" width="15.88671875" style="224" customWidth="1"/>
    <col min="5384" max="5384" width="10.88671875" style="224" customWidth="1"/>
    <col min="5385" max="5385" width="23.88671875" style="224" customWidth="1"/>
    <col min="5386" max="5617" width="8.88671875" style="224"/>
    <col min="5618" max="5618" width="12.109375" style="224" customWidth="1"/>
    <col min="5619" max="5619" width="79.5546875" style="224" customWidth="1"/>
    <col min="5620" max="5620" width="22.5546875" style="224" customWidth="1"/>
    <col min="5621" max="5621" width="16.6640625" style="224" customWidth="1"/>
    <col min="5622" max="5622" width="13.88671875" style="224" customWidth="1"/>
    <col min="5623" max="5623" width="22.44140625" style="224" customWidth="1"/>
    <col min="5624" max="5624" width="16" style="224" customWidth="1"/>
    <col min="5625" max="5625" width="13.33203125" style="224" customWidth="1"/>
    <col min="5626" max="5626" width="23.88671875" style="224" customWidth="1"/>
    <col min="5627" max="5627" width="17" style="224" customWidth="1"/>
    <col min="5628" max="5628" width="15.109375" style="224" customWidth="1"/>
    <col min="5629" max="5633" width="0" style="224" hidden="1" customWidth="1"/>
    <col min="5634" max="5636" width="32.6640625" style="224" customWidth="1"/>
    <col min="5637" max="5637" width="27.44140625" style="224" customWidth="1"/>
    <col min="5638" max="5638" width="23.88671875" style="224" customWidth="1"/>
    <col min="5639" max="5639" width="15.88671875" style="224" customWidth="1"/>
    <col min="5640" max="5640" width="10.88671875" style="224" customWidth="1"/>
    <col min="5641" max="5641" width="23.88671875" style="224" customWidth="1"/>
    <col min="5642" max="5873" width="8.88671875" style="224"/>
    <col min="5874" max="5874" width="12.109375" style="224" customWidth="1"/>
    <col min="5875" max="5875" width="79.5546875" style="224" customWidth="1"/>
    <col min="5876" max="5876" width="22.5546875" style="224" customWidth="1"/>
    <col min="5877" max="5877" width="16.6640625" style="224" customWidth="1"/>
    <col min="5878" max="5878" width="13.88671875" style="224" customWidth="1"/>
    <col min="5879" max="5879" width="22.44140625" style="224" customWidth="1"/>
    <col min="5880" max="5880" width="16" style="224" customWidth="1"/>
    <col min="5881" max="5881" width="13.33203125" style="224" customWidth="1"/>
    <col min="5882" max="5882" width="23.88671875" style="224" customWidth="1"/>
    <col min="5883" max="5883" width="17" style="224" customWidth="1"/>
    <col min="5884" max="5884" width="15.109375" style="224" customWidth="1"/>
    <col min="5885" max="5889" width="0" style="224" hidden="1" customWidth="1"/>
    <col min="5890" max="5892" width="32.6640625" style="224" customWidth="1"/>
    <col min="5893" max="5893" width="27.44140625" style="224" customWidth="1"/>
    <col min="5894" max="5894" width="23.88671875" style="224" customWidth="1"/>
    <col min="5895" max="5895" width="15.88671875" style="224" customWidth="1"/>
    <col min="5896" max="5896" width="10.88671875" style="224" customWidth="1"/>
    <col min="5897" max="5897" width="23.88671875" style="224" customWidth="1"/>
    <col min="5898" max="6129" width="8.88671875" style="224"/>
    <col min="6130" max="6130" width="12.109375" style="224" customWidth="1"/>
    <col min="6131" max="6131" width="79.5546875" style="224" customWidth="1"/>
    <col min="6132" max="6132" width="22.5546875" style="224" customWidth="1"/>
    <col min="6133" max="6133" width="16.6640625" style="224" customWidth="1"/>
    <col min="6134" max="6134" width="13.88671875" style="224" customWidth="1"/>
    <col min="6135" max="6135" width="22.44140625" style="224" customWidth="1"/>
    <col min="6136" max="6136" width="16" style="224" customWidth="1"/>
    <col min="6137" max="6137" width="13.33203125" style="224" customWidth="1"/>
    <col min="6138" max="6138" width="23.88671875" style="224" customWidth="1"/>
    <col min="6139" max="6139" width="17" style="224" customWidth="1"/>
    <col min="6140" max="6140" width="15.109375" style="224" customWidth="1"/>
    <col min="6141" max="6145" width="0" style="224" hidden="1" customWidth="1"/>
    <col min="6146" max="6148" width="32.6640625" style="224" customWidth="1"/>
    <col min="6149" max="6149" width="27.44140625" style="224" customWidth="1"/>
    <col min="6150" max="6150" width="23.88671875" style="224" customWidth="1"/>
    <col min="6151" max="6151" width="15.88671875" style="224" customWidth="1"/>
    <col min="6152" max="6152" width="10.88671875" style="224" customWidth="1"/>
    <col min="6153" max="6153" width="23.88671875" style="224" customWidth="1"/>
    <col min="6154" max="6385" width="8.88671875" style="224"/>
    <col min="6386" max="6386" width="12.109375" style="224" customWidth="1"/>
    <col min="6387" max="6387" width="79.5546875" style="224" customWidth="1"/>
    <col min="6388" max="6388" width="22.5546875" style="224" customWidth="1"/>
    <col min="6389" max="6389" width="16.6640625" style="224" customWidth="1"/>
    <col min="6390" max="6390" width="13.88671875" style="224" customWidth="1"/>
    <col min="6391" max="6391" width="22.44140625" style="224" customWidth="1"/>
    <col min="6392" max="6392" width="16" style="224" customWidth="1"/>
    <col min="6393" max="6393" width="13.33203125" style="224" customWidth="1"/>
    <col min="6394" max="6394" width="23.88671875" style="224" customWidth="1"/>
    <col min="6395" max="6395" width="17" style="224" customWidth="1"/>
    <col min="6396" max="6396" width="15.109375" style="224" customWidth="1"/>
    <col min="6397" max="6401" width="0" style="224" hidden="1" customWidth="1"/>
    <col min="6402" max="6404" width="32.6640625" style="224" customWidth="1"/>
    <col min="6405" max="6405" width="27.44140625" style="224" customWidth="1"/>
    <col min="6406" max="6406" width="23.88671875" style="224" customWidth="1"/>
    <col min="6407" max="6407" width="15.88671875" style="224" customWidth="1"/>
    <col min="6408" max="6408" width="10.88671875" style="224" customWidth="1"/>
    <col min="6409" max="6409" width="23.88671875" style="224" customWidth="1"/>
    <col min="6410" max="6641" width="8.88671875" style="224"/>
    <col min="6642" max="6642" width="12.109375" style="224" customWidth="1"/>
    <col min="6643" max="6643" width="79.5546875" style="224" customWidth="1"/>
    <col min="6644" max="6644" width="22.5546875" style="224" customWidth="1"/>
    <col min="6645" max="6645" width="16.6640625" style="224" customWidth="1"/>
    <col min="6646" max="6646" width="13.88671875" style="224" customWidth="1"/>
    <col min="6647" max="6647" width="22.44140625" style="224" customWidth="1"/>
    <col min="6648" max="6648" width="16" style="224" customWidth="1"/>
    <col min="6649" max="6649" width="13.33203125" style="224" customWidth="1"/>
    <col min="6650" max="6650" width="23.88671875" style="224" customWidth="1"/>
    <col min="6651" max="6651" width="17" style="224" customWidth="1"/>
    <col min="6652" max="6652" width="15.109375" style="224" customWidth="1"/>
    <col min="6653" max="6657" width="0" style="224" hidden="1" customWidth="1"/>
    <col min="6658" max="6660" width="32.6640625" style="224" customWidth="1"/>
    <col min="6661" max="6661" width="27.44140625" style="224" customWidth="1"/>
    <col min="6662" max="6662" width="23.88671875" style="224" customWidth="1"/>
    <col min="6663" max="6663" width="15.88671875" style="224" customWidth="1"/>
    <col min="6664" max="6664" width="10.88671875" style="224" customWidth="1"/>
    <col min="6665" max="6665" width="23.88671875" style="224" customWidth="1"/>
    <col min="6666" max="6897" width="8.88671875" style="224"/>
    <col min="6898" max="6898" width="12.109375" style="224" customWidth="1"/>
    <col min="6899" max="6899" width="79.5546875" style="224" customWidth="1"/>
    <col min="6900" max="6900" width="22.5546875" style="224" customWidth="1"/>
    <col min="6901" max="6901" width="16.6640625" style="224" customWidth="1"/>
    <col min="6902" max="6902" width="13.88671875" style="224" customWidth="1"/>
    <col min="6903" max="6903" width="22.44140625" style="224" customWidth="1"/>
    <col min="6904" max="6904" width="16" style="224" customWidth="1"/>
    <col min="6905" max="6905" width="13.33203125" style="224" customWidth="1"/>
    <col min="6906" max="6906" width="23.88671875" style="224" customWidth="1"/>
    <col min="6907" max="6907" width="17" style="224" customWidth="1"/>
    <col min="6908" max="6908" width="15.109375" style="224" customWidth="1"/>
    <col min="6909" max="6913" width="0" style="224" hidden="1" customWidth="1"/>
    <col min="6914" max="6916" width="32.6640625" style="224" customWidth="1"/>
    <col min="6917" max="6917" width="27.44140625" style="224" customWidth="1"/>
    <col min="6918" max="6918" width="23.88671875" style="224" customWidth="1"/>
    <col min="6919" max="6919" width="15.88671875" style="224" customWidth="1"/>
    <col min="6920" max="6920" width="10.88671875" style="224" customWidth="1"/>
    <col min="6921" max="6921" width="23.88671875" style="224" customWidth="1"/>
    <col min="6922" max="7153" width="8.88671875" style="224"/>
    <col min="7154" max="7154" width="12.109375" style="224" customWidth="1"/>
    <col min="7155" max="7155" width="79.5546875" style="224" customWidth="1"/>
    <col min="7156" max="7156" width="22.5546875" style="224" customWidth="1"/>
    <col min="7157" max="7157" width="16.6640625" style="224" customWidth="1"/>
    <col min="7158" max="7158" width="13.88671875" style="224" customWidth="1"/>
    <col min="7159" max="7159" width="22.44140625" style="224" customWidth="1"/>
    <col min="7160" max="7160" width="16" style="224" customWidth="1"/>
    <col min="7161" max="7161" width="13.33203125" style="224" customWidth="1"/>
    <col min="7162" max="7162" width="23.88671875" style="224" customWidth="1"/>
    <col min="7163" max="7163" width="17" style="224" customWidth="1"/>
    <col min="7164" max="7164" width="15.109375" style="224" customWidth="1"/>
    <col min="7165" max="7169" width="0" style="224" hidden="1" customWidth="1"/>
    <col min="7170" max="7172" width="32.6640625" style="224" customWidth="1"/>
    <col min="7173" max="7173" width="27.44140625" style="224" customWidth="1"/>
    <col min="7174" max="7174" width="23.88671875" style="224" customWidth="1"/>
    <col min="7175" max="7175" width="15.88671875" style="224" customWidth="1"/>
    <col min="7176" max="7176" width="10.88671875" style="224" customWidth="1"/>
    <col min="7177" max="7177" width="23.88671875" style="224" customWidth="1"/>
    <col min="7178" max="7409" width="8.88671875" style="224"/>
    <col min="7410" max="7410" width="12.109375" style="224" customWidth="1"/>
    <col min="7411" max="7411" width="79.5546875" style="224" customWidth="1"/>
    <col min="7412" max="7412" width="22.5546875" style="224" customWidth="1"/>
    <col min="7413" max="7413" width="16.6640625" style="224" customWidth="1"/>
    <col min="7414" max="7414" width="13.88671875" style="224" customWidth="1"/>
    <col min="7415" max="7415" width="22.44140625" style="224" customWidth="1"/>
    <col min="7416" max="7416" width="16" style="224" customWidth="1"/>
    <col min="7417" max="7417" width="13.33203125" style="224" customWidth="1"/>
    <col min="7418" max="7418" width="23.88671875" style="224" customWidth="1"/>
    <col min="7419" max="7419" width="17" style="224" customWidth="1"/>
    <col min="7420" max="7420" width="15.109375" style="224" customWidth="1"/>
    <col min="7421" max="7425" width="0" style="224" hidden="1" customWidth="1"/>
    <col min="7426" max="7428" width="32.6640625" style="224" customWidth="1"/>
    <col min="7429" max="7429" width="27.44140625" style="224" customWidth="1"/>
    <col min="7430" max="7430" width="23.88671875" style="224" customWidth="1"/>
    <col min="7431" max="7431" width="15.88671875" style="224" customWidth="1"/>
    <col min="7432" max="7432" width="10.88671875" style="224" customWidth="1"/>
    <col min="7433" max="7433" width="23.88671875" style="224" customWidth="1"/>
    <col min="7434" max="7665" width="8.88671875" style="224"/>
    <col min="7666" max="7666" width="12.109375" style="224" customWidth="1"/>
    <col min="7667" max="7667" width="79.5546875" style="224" customWidth="1"/>
    <col min="7668" max="7668" width="22.5546875" style="224" customWidth="1"/>
    <col min="7669" max="7669" width="16.6640625" style="224" customWidth="1"/>
    <col min="7670" max="7670" width="13.88671875" style="224" customWidth="1"/>
    <col min="7671" max="7671" width="22.44140625" style="224" customWidth="1"/>
    <col min="7672" max="7672" width="16" style="224" customWidth="1"/>
    <col min="7673" max="7673" width="13.33203125" style="224" customWidth="1"/>
    <col min="7674" max="7674" width="23.88671875" style="224" customWidth="1"/>
    <col min="7675" max="7675" width="17" style="224" customWidth="1"/>
    <col min="7676" max="7676" width="15.109375" style="224" customWidth="1"/>
    <col min="7677" max="7681" width="0" style="224" hidden="1" customWidth="1"/>
    <col min="7682" max="7684" width="32.6640625" style="224" customWidth="1"/>
    <col min="7685" max="7685" width="27.44140625" style="224" customWidth="1"/>
    <col min="7686" max="7686" width="23.88671875" style="224" customWidth="1"/>
    <col min="7687" max="7687" width="15.88671875" style="224" customWidth="1"/>
    <col min="7688" max="7688" width="10.88671875" style="224" customWidth="1"/>
    <col min="7689" max="7689" width="23.88671875" style="224" customWidth="1"/>
    <col min="7690" max="7921" width="8.88671875" style="224"/>
    <col min="7922" max="7922" width="12.109375" style="224" customWidth="1"/>
    <col min="7923" max="7923" width="79.5546875" style="224" customWidth="1"/>
    <col min="7924" max="7924" width="22.5546875" style="224" customWidth="1"/>
    <col min="7925" max="7925" width="16.6640625" style="224" customWidth="1"/>
    <col min="7926" max="7926" width="13.88671875" style="224" customWidth="1"/>
    <col min="7927" max="7927" width="22.44140625" style="224" customWidth="1"/>
    <col min="7928" max="7928" width="16" style="224" customWidth="1"/>
    <col min="7929" max="7929" width="13.33203125" style="224" customWidth="1"/>
    <col min="7930" max="7930" width="23.88671875" style="224" customWidth="1"/>
    <col min="7931" max="7931" width="17" style="224" customWidth="1"/>
    <col min="7932" max="7932" width="15.109375" style="224" customWidth="1"/>
    <col min="7933" max="7937" width="0" style="224" hidden="1" customWidth="1"/>
    <col min="7938" max="7940" width="32.6640625" style="224" customWidth="1"/>
    <col min="7941" max="7941" width="27.44140625" style="224" customWidth="1"/>
    <col min="7942" max="7942" width="23.88671875" style="224" customWidth="1"/>
    <col min="7943" max="7943" width="15.88671875" style="224" customWidth="1"/>
    <col min="7944" max="7944" width="10.88671875" style="224" customWidth="1"/>
    <col min="7945" max="7945" width="23.88671875" style="224" customWidth="1"/>
    <col min="7946" max="8177" width="8.88671875" style="224"/>
    <col min="8178" max="8178" width="12.109375" style="224" customWidth="1"/>
    <col min="8179" max="8179" width="79.5546875" style="224" customWidth="1"/>
    <col min="8180" max="8180" width="22.5546875" style="224" customWidth="1"/>
    <col min="8181" max="8181" width="16.6640625" style="224" customWidth="1"/>
    <col min="8182" max="8182" width="13.88671875" style="224" customWidth="1"/>
    <col min="8183" max="8183" width="22.44140625" style="224" customWidth="1"/>
    <col min="8184" max="8184" width="16" style="224" customWidth="1"/>
    <col min="8185" max="8185" width="13.33203125" style="224" customWidth="1"/>
    <col min="8186" max="8186" width="23.88671875" style="224" customWidth="1"/>
    <col min="8187" max="8187" width="17" style="224" customWidth="1"/>
    <col min="8188" max="8188" width="15.109375" style="224" customWidth="1"/>
    <col min="8189" max="8193" width="0" style="224" hidden="1" customWidth="1"/>
    <col min="8194" max="8196" width="32.6640625" style="224" customWidth="1"/>
    <col min="8197" max="8197" width="27.44140625" style="224" customWidth="1"/>
    <col min="8198" max="8198" width="23.88671875" style="224" customWidth="1"/>
    <col min="8199" max="8199" width="15.88671875" style="224" customWidth="1"/>
    <col min="8200" max="8200" width="10.88671875" style="224" customWidth="1"/>
    <col min="8201" max="8201" width="23.88671875" style="224" customWidth="1"/>
    <col min="8202" max="8433" width="8.88671875" style="224"/>
    <col min="8434" max="8434" width="12.109375" style="224" customWidth="1"/>
    <col min="8435" max="8435" width="79.5546875" style="224" customWidth="1"/>
    <col min="8436" max="8436" width="22.5546875" style="224" customWidth="1"/>
    <col min="8437" max="8437" width="16.6640625" style="224" customWidth="1"/>
    <col min="8438" max="8438" width="13.88671875" style="224" customWidth="1"/>
    <col min="8439" max="8439" width="22.44140625" style="224" customWidth="1"/>
    <col min="8440" max="8440" width="16" style="224" customWidth="1"/>
    <col min="8441" max="8441" width="13.33203125" style="224" customWidth="1"/>
    <col min="8442" max="8442" width="23.88671875" style="224" customWidth="1"/>
    <col min="8443" max="8443" width="17" style="224" customWidth="1"/>
    <col min="8444" max="8444" width="15.109375" style="224" customWidth="1"/>
    <col min="8445" max="8449" width="0" style="224" hidden="1" customWidth="1"/>
    <col min="8450" max="8452" width="32.6640625" style="224" customWidth="1"/>
    <col min="8453" max="8453" width="27.44140625" style="224" customWidth="1"/>
    <col min="8454" max="8454" width="23.88671875" style="224" customWidth="1"/>
    <col min="8455" max="8455" width="15.88671875" style="224" customWidth="1"/>
    <col min="8456" max="8456" width="10.88671875" style="224" customWidth="1"/>
    <col min="8457" max="8457" width="23.88671875" style="224" customWidth="1"/>
    <col min="8458" max="8689" width="8.88671875" style="224"/>
    <col min="8690" max="8690" width="12.109375" style="224" customWidth="1"/>
    <col min="8691" max="8691" width="79.5546875" style="224" customWidth="1"/>
    <col min="8692" max="8692" width="22.5546875" style="224" customWidth="1"/>
    <col min="8693" max="8693" width="16.6640625" style="224" customWidth="1"/>
    <col min="8694" max="8694" width="13.88671875" style="224" customWidth="1"/>
    <col min="8695" max="8695" width="22.44140625" style="224" customWidth="1"/>
    <col min="8696" max="8696" width="16" style="224" customWidth="1"/>
    <col min="8697" max="8697" width="13.33203125" style="224" customWidth="1"/>
    <col min="8698" max="8698" width="23.88671875" style="224" customWidth="1"/>
    <col min="8699" max="8699" width="17" style="224" customWidth="1"/>
    <col min="8700" max="8700" width="15.109375" style="224" customWidth="1"/>
    <col min="8701" max="8705" width="0" style="224" hidden="1" customWidth="1"/>
    <col min="8706" max="8708" width="32.6640625" style="224" customWidth="1"/>
    <col min="8709" max="8709" width="27.44140625" style="224" customWidth="1"/>
    <col min="8710" max="8710" width="23.88671875" style="224" customWidth="1"/>
    <col min="8711" max="8711" width="15.88671875" style="224" customWidth="1"/>
    <col min="8712" max="8712" width="10.88671875" style="224" customWidth="1"/>
    <col min="8713" max="8713" width="23.88671875" style="224" customWidth="1"/>
    <col min="8714" max="8945" width="8.88671875" style="224"/>
    <col min="8946" max="8946" width="12.109375" style="224" customWidth="1"/>
    <col min="8947" max="8947" width="79.5546875" style="224" customWidth="1"/>
    <col min="8948" max="8948" width="22.5546875" style="224" customWidth="1"/>
    <col min="8949" max="8949" width="16.6640625" style="224" customWidth="1"/>
    <col min="8950" max="8950" width="13.88671875" style="224" customWidth="1"/>
    <col min="8951" max="8951" width="22.44140625" style="224" customWidth="1"/>
    <col min="8952" max="8952" width="16" style="224" customWidth="1"/>
    <col min="8953" max="8953" width="13.33203125" style="224" customWidth="1"/>
    <col min="8954" max="8954" width="23.88671875" style="224" customWidth="1"/>
    <col min="8955" max="8955" width="17" style="224" customWidth="1"/>
    <col min="8956" max="8956" width="15.109375" style="224" customWidth="1"/>
    <col min="8957" max="8961" width="0" style="224" hidden="1" customWidth="1"/>
    <col min="8962" max="8964" width="32.6640625" style="224" customWidth="1"/>
    <col min="8965" max="8965" width="27.44140625" style="224" customWidth="1"/>
    <col min="8966" max="8966" width="23.88671875" style="224" customWidth="1"/>
    <col min="8967" max="8967" width="15.88671875" style="224" customWidth="1"/>
    <col min="8968" max="8968" width="10.88671875" style="224" customWidth="1"/>
    <col min="8969" max="8969" width="23.88671875" style="224" customWidth="1"/>
    <col min="8970" max="9201" width="8.88671875" style="224"/>
    <col min="9202" max="9202" width="12.109375" style="224" customWidth="1"/>
    <col min="9203" max="9203" width="79.5546875" style="224" customWidth="1"/>
    <col min="9204" max="9204" width="22.5546875" style="224" customWidth="1"/>
    <col min="9205" max="9205" width="16.6640625" style="224" customWidth="1"/>
    <col min="9206" max="9206" width="13.88671875" style="224" customWidth="1"/>
    <col min="9207" max="9207" width="22.44140625" style="224" customWidth="1"/>
    <col min="9208" max="9208" width="16" style="224" customWidth="1"/>
    <col min="9209" max="9209" width="13.33203125" style="224" customWidth="1"/>
    <col min="9210" max="9210" width="23.88671875" style="224" customWidth="1"/>
    <col min="9211" max="9211" width="17" style="224" customWidth="1"/>
    <col min="9212" max="9212" width="15.109375" style="224" customWidth="1"/>
    <col min="9213" max="9217" width="0" style="224" hidden="1" customWidth="1"/>
    <col min="9218" max="9220" width="32.6640625" style="224" customWidth="1"/>
    <col min="9221" max="9221" width="27.44140625" style="224" customWidth="1"/>
    <col min="9222" max="9222" width="23.88671875" style="224" customWidth="1"/>
    <col min="9223" max="9223" width="15.88671875" style="224" customWidth="1"/>
    <col min="9224" max="9224" width="10.88671875" style="224" customWidth="1"/>
    <col min="9225" max="9225" width="23.88671875" style="224" customWidth="1"/>
    <col min="9226" max="9457" width="8.88671875" style="224"/>
    <col min="9458" max="9458" width="12.109375" style="224" customWidth="1"/>
    <col min="9459" max="9459" width="79.5546875" style="224" customWidth="1"/>
    <col min="9460" max="9460" width="22.5546875" style="224" customWidth="1"/>
    <col min="9461" max="9461" width="16.6640625" style="224" customWidth="1"/>
    <col min="9462" max="9462" width="13.88671875" style="224" customWidth="1"/>
    <col min="9463" max="9463" width="22.44140625" style="224" customWidth="1"/>
    <col min="9464" max="9464" width="16" style="224" customWidth="1"/>
    <col min="9465" max="9465" width="13.33203125" style="224" customWidth="1"/>
    <col min="9466" max="9466" width="23.88671875" style="224" customWidth="1"/>
    <col min="9467" max="9467" width="17" style="224" customWidth="1"/>
    <col min="9468" max="9468" width="15.109375" style="224" customWidth="1"/>
    <col min="9469" max="9473" width="0" style="224" hidden="1" customWidth="1"/>
    <col min="9474" max="9476" width="32.6640625" style="224" customWidth="1"/>
    <col min="9477" max="9477" width="27.44140625" style="224" customWidth="1"/>
    <col min="9478" max="9478" width="23.88671875" style="224" customWidth="1"/>
    <col min="9479" max="9479" width="15.88671875" style="224" customWidth="1"/>
    <col min="9480" max="9480" width="10.88671875" style="224" customWidth="1"/>
    <col min="9481" max="9481" width="23.88671875" style="224" customWidth="1"/>
    <col min="9482" max="9713" width="8.88671875" style="224"/>
    <col min="9714" max="9714" width="12.109375" style="224" customWidth="1"/>
    <col min="9715" max="9715" width="79.5546875" style="224" customWidth="1"/>
    <col min="9716" max="9716" width="22.5546875" style="224" customWidth="1"/>
    <col min="9717" max="9717" width="16.6640625" style="224" customWidth="1"/>
    <col min="9718" max="9718" width="13.88671875" style="224" customWidth="1"/>
    <col min="9719" max="9719" width="22.44140625" style="224" customWidth="1"/>
    <col min="9720" max="9720" width="16" style="224" customWidth="1"/>
    <col min="9721" max="9721" width="13.33203125" style="224" customWidth="1"/>
    <col min="9722" max="9722" width="23.88671875" style="224" customWidth="1"/>
    <col min="9723" max="9723" width="17" style="224" customWidth="1"/>
    <col min="9724" max="9724" width="15.109375" style="224" customWidth="1"/>
    <col min="9725" max="9729" width="0" style="224" hidden="1" customWidth="1"/>
    <col min="9730" max="9732" width="32.6640625" style="224" customWidth="1"/>
    <col min="9733" max="9733" width="27.44140625" style="224" customWidth="1"/>
    <col min="9734" max="9734" width="23.88671875" style="224" customWidth="1"/>
    <col min="9735" max="9735" width="15.88671875" style="224" customWidth="1"/>
    <col min="9736" max="9736" width="10.88671875" style="224" customWidth="1"/>
    <col min="9737" max="9737" width="23.88671875" style="224" customWidth="1"/>
    <col min="9738" max="9969" width="8.88671875" style="224"/>
    <col min="9970" max="9970" width="12.109375" style="224" customWidth="1"/>
    <col min="9971" max="9971" width="79.5546875" style="224" customWidth="1"/>
    <col min="9972" max="9972" width="22.5546875" style="224" customWidth="1"/>
    <col min="9973" max="9973" width="16.6640625" style="224" customWidth="1"/>
    <col min="9974" max="9974" width="13.88671875" style="224" customWidth="1"/>
    <col min="9975" max="9975" width="22.44140625" style="224" customWidth="1"/>
    <col min="9976" max="9976" width="16" style="224" customWidth="1"/>
    <col min="9977" max="9977" width="13.33203125" style="224" customWidth="1"/>
    <col min="9978" max="9978" width="23.88671875" style="224" customWidth="1"/>
    <col min="9979" max="9979" width="17" style="224" customWidth="1"/>
    <col min="9980" max="9980" width="15.109375" style="224" customWidth="1"/>
    <col min="9981" max="9985" width="0" style="224" hidden="1" customWidth="1"/>
    <col min="9986" max="9988" width="32.6640625" style="224" customWidth="1"/>
    <col min="9989" max="9989" width="27.44140625" style="224" customWidth="1"/>
    <col min="9990" max="9990" width="23.88671875" style="224" customWidth="1"/>
    <col min="9991" max="9991" width="15.88671875" style="224" customWidth="1"/>
    <col min="9992" max="9992" width="10.88671875" style="224" customWidth="1"/>
    <col min="9993" max="9993" width="23.88671875" style="224" customWidth="1"/>
    <col min="9994" max="10225" width="8.88671875" style="224"/>
    <col min="10226" max="10226" width="12.109375" style="224" customWidth="1"/>
    <col min="10227" max="10227" width="79.5546875" style="224" customWidth="1"/>
    <col min="10228" max="10228" width="22.5546875" style="224" customWidth="1"/>
    <col min="10229" max="10229" width="16.6640625" style="224" customWidth="1"/>
    <col min="10230" max="10230" width="13.88671875" style="224" customWidth="1"/>
    <col min="10231" max="10231" width="22.44140625" style="224" customWidth="1"/>
    <col min="10232" max="10232" width="16" style="224" customWidth="1"/>
    <col min="10233" max="10233" width="13.33203125" style="224" customWidth="1"/>
    <col min="10234" max="10234" width="23.88671875" style="224" customWidth="1"/>
    <col min="10235" max="10235" width="17" style="224" customWidth="1"/>
    <col min="10236" max="10236" width="15.109375" style="224" customWidth="1"/>
    <col min="10237" max="10241" width="0" style="224" hidden="1" customWidth="1"/>
    <col min="10242" max="10244" width="32.6640625" style="224" customWidth="1"/>
    <col min="10245" max="10245" width="27.44140625" style="224" customWidth="1"/>
    <col min="10246" max="10246" width="23.88671875" style="224" customWidth="1"/>
    <col min="10247" max="10247" width="15.88671875" style="224" customWidth="1"/>
    <col min="10248" max="10248" width="10.88671875" style="224" customWidth="1"/>
    <col min="10249" max="10249" width="23.88671875" style="224" customWidth="1"/>
    <col min="10250" max="10481" width="8.88671875" style="224"/>
    <col min="10482" max="10482" width="12.109375" style="224" customWidth="1"/>
    <col min="10483" max="10483" width="79.5546875" style="224" customWidth="1"/>
    <col min="10484" max="10484" width="22.5546875" style="224" customWidth="1"/>
    <col min="10485" max="10485" width="16.6640625" style="224" customWidth="1"/>
    <col min="10486" max="10486" width="13.88671875" style="224" customWidth="1"/>
    <col min="10487" max="10487" width="22.44140625" style="224" customWidth="1"/>
    <col min="10488" max="10488" width="16" style="224" customWidth="1"/>
    <col min="10489" max="10489" width="13.33203125" style="224" customWidth="1"/>
    <col min="10490" max="10490" width="23.88671875" style="224" customWidth="1"/>
    <col min="10491" max="10491" width="17" style="224" customWidth="1"/>
    <col min="10492" max="10492" width="15.109375" style="224" customWidth="1"/>
    <col min="10493" max="10497" width="0" style="224" hidden="1" customWidth="1"/>
    <col min="10498" max="10500" width="32.6640625" style="224" customWidth="1"/>
    <col min="10501" max="10501" width="27.44140625" style="224" customWidth="1"/>
    <col min="10502" max="10502" width="23.88671875" style="224" customWidth="1"/>
    <col min="10503" max="10503" width="15.88671875" style="224" customWidth="1"/>
    <col min="10504" max="10504" width="10.88671875" style="224" customWidth="1"/>
    <col min="10505" max="10505" width="23.88671875" style="224" customWidth="1"/>
    <col min="10506" max="10737" width="8.88671875" style="224"/>
    <col min="10738" max="10738" width="12.109375" style="224" customWidth="1"/>
    <col min="10739" max="10739" width="79.5546875" style="224" customWidth="1"/>
    <col min="10740" max="10740" width="22.5546875" style="224" customWidth="1"/>
    <col min="10741" max="10741" width="16.6640625" style="224" customWidth="1"/>
    <col min="10742" max="10742" width="13.88671875" style="224" customWidth="1"/>
    <col min="10743" max="10743" width="22.44140625" style="224" customWidth="1"/>
    <col min="10744" max="10744" width="16" style="224" customWidth="1"/>
    <col min="10745" max="10745" width="13.33203125" style="224" customWidth="1"/>
    <col min="10746" max="10746" width="23.88671875" style="224" customWidth="1"/>
    <col min="10747" max="10747" width="17" style="224" customWidth="1"/>
    <col min="10748" max="10748" width="15.109375" style="224" customWidth="1"/>
    <col min="10749" max="10753" width="0" style="224" hidden="1" customWidth="1"/>
    <col min="10754" max="10756" width="32.6640625" style="224" customWidth="1"/>
    <col min="10757" max="10757" width="27.44140625" style="224" customWidth="1"/>
    <col min="10758" max="10758" width="23.88671875" style="224" customWidth="1"/>
    <col min="10759" max="10759" width="15.88671875" style="224" customWidth="1"/>
    <col min="10760" max="10760" width="10.88671875" style="224" customWidth="1"/>
    <col min="10761" max="10761" width="23.88671875" style="224" customWidth="1"/>
    <col min="10762" max="10993" width="8.88671875" style="224"/>
    <col min="10994" max="10994" width="12.109375" style="224" customWidth="1"/>
    <col min="10995" max="10995" width="79.5546875" style="224" customWidth="1"/>
    <col min="10996" max="10996" width="22.5546875" style="224" customWidth="1"/>
    <col min="10997" max="10997" width="16.6640625" style="224" customWidth="1"/>
    <col min="10998" max="10998" width="13.88671875" style="224" customWidth="1"/>
    <col min="10999" max="10999" width="22.44140625" style="224" customWidth="1"/>
    <col min="11000" max="11000" width="16" style="224" customWidth="1"/>
    <col min="11001" max="11001" width="13.33203125" style="224" customWidth="1"/>
    <col min="11002" max="11002" width="23.88671875" style="224" customWidth="1"/>
    <col min="11003" max="11003" width="17" style="224" customWidth="1"/>
    <col min="11004" max="11004" width="15.109375" style="224" customWidth="1"/>
    <col min="11005" max="11009" width="0" style="224" hidden="1" customWidth="1"/>
    <col min="11010" max="11012" width="32.6640625" style="224" customWidth="1"/>
    <col min="11013" max="11013" width="27.44140625" style="224" customWidth="1"/>
    <col min="11014" max="11014" width="23.88671875" style="224" customWidth="1"/>
    <col min="11015" max="11015" width="15.88671875" style="224" customWidth="1"/>
    <col min="11016" max="11016" width="10.88671875" style="224" customWidth="1"/>
    <col min="11017" max="11017" width="23.88671875" style="224" customWidth="1"/>
    <col min="11018" max="11249" width="8.88671875" style="224"/>
    <col min="11250" max="11250" width="12.109375" style="224" customWidth="1"/>
    <col min="11251" max="11251" width="79.5546875" style="224" customWidth="1"/>
    <col min="11252" max="11252" width="22.5546875" style="224" customWidth="1"/>
    <col min="11253" max="11253" width="16.6640625" style="224" customWidth="1"/>
    <col min="11254" max="11254" width="13.88671875" style="224" customWidth="1"/>
    <col min="11255" max="11255" width="22.44140625" style="224" customWidth="1"/>
    <col min="11256" max="11256" width="16" style="224" customWidth="1"/>
    <col min="11257" max="11257" width="13.33203125" style="224" customWidth="1"/>
    <col min="11258" max="11258" width="23.88671875" style="224" customWidth="1"/>
    <col min="11259" max="11259" width="17" style="224" customWidth="1"/>
    <col min="11260" max="11260" width="15.109375" style="224" customWidth="1"/>
    <col min="11261" max="11265" width="0" style="224" hidden="1" customWidth="1"/>
    <col min="11266" max="11268" width="32.6640625" style="224" customWidth="1"/>
    <col min="11269" max="11269" width="27.44140625" style="224" customWidth="1"/>
    <col min="11270" max="11270" width="23.88671875" style="224" customWidth="1"/>
    <col min="11271" max="11271" width="15.88671875" style="224" customWidth="1"/>
    <col min="11272" max="11272" width="10.88671875" style="224" customWidth="1"/>
    <col min="11273" max="11273" width="23.88671875" style="224" customWidth="1"/>
    <col min="11274" max="11505" width="8.88671875" style="224"/>
    <col min="11506" max="11506" width="12.109375" style="224" customWidth="1"/>
    <col min="11507" max="11507" width="79.5546875" style="224" customWidth="1"/>
    <col min="11508" max="11508" width="22.5546875" style="224" customWidth="1"/>
    <col min="11509" max="11509" width="16.6640625" style="224" customWidth="1"/>
    <col min="11510" max="11510" width="13.88671875" style="224" customWidth="1"/>
    <col min="11511" max="11511" width="22.44140625" style="224" customWidth="1"/>
    <col min="11512" max="11512" width="16" style="224" customWidth="1"/>
    <col min="11513" max="11513" width="13.33203125" style="224" customWidth="1"/>
    <col min="11514" max="11514" width="23.88671875" style="224" customWidth="1"/>
    <col min="11515" max="11515" width="17" style="224" customWidth="1"/>
    <col min="11516" max="11516" width="15.109375" style="224" customWidth="1"/>
    <col min="11517" max="11521" width="0" style="224" hidden="1" customWidth="1"/>
    <col min="11522" max="11524" width="32.6640625" style="224" customWidth="1"/>
    <col min="11525" max="11525" width="27.44140625" style="224" customWidth="1"/>
    <col min="11526" max="11526" width="23.88671875" style="224" customWidth="1"/>
    <col min="11527" max="11527" width="15.88671875" style="224" customWidth="1"/>
    <col min="11528" max="11528" width="10.88671875" style="224" customWidth="1"/>
    <col min="11529" max="11529" width="23.88671875" style="224" customWidth="1"/>
    <col min="11530" max="11761" width="8.88671875" style="224"/>
    <col min="11762" max="11762" width="12.109375" style="224" customWidth="1"/>
    <col min="11763" max="11763" width="79.5546875" style="224" customWidth="1"/>
    <col min="11764" max="11764" width="22.5546875" style="224" customWidth="1"/>
    <col min="11765" max="11765" width="16.6640625" style="224" customWidth="1"/>
    <col min="11766" max="11766" width="13.88671875" style="224" customWidth="1"/>
    <col min="11767" max="11767" width="22.44140625" style="224" customWidth="1"/>
    <col min="11768" max="11768" width="16" style="224" customWidth="1"/>
    <col min="11769" max="11769" width="13.33203125" style="224" customWidth="1"/>
    <col min="11770" max="11770" width="23.88671875" style="224" customWidth="1"/>
    <col min="11771" max="11771" width="17" style="224" customWidth="1"/>
    <col min="11772" max="11772" width="15.109375" style="224" customWidth="1"/>
    <col min="11773" max="11777" width="0" style="224" hidden="1" customWidth="1"/>
    <col min="11778" max="11780" width="32.6640625" style="224" customWidth="1"/>
    <col min="11781" max="11781" width="27.44140625" style="224" customWidth="1"/>
    <col min="11782" max="11782" width="23.88671875" style="224" customWidth="1"/>
    <col min="11783" max="11783" width="15.88671875" style="224" customWidth="1"/>
    <col min="11784" max="11784" width="10.88671875" style="224" customWidth="1"/>
    <col min="11785" max="11785" width="23.88671875" style="224" customWidth="1"/>
    <col min="11786" max="12017" width="8.88671875" style="224"/>
    <col min="12018" max="12018" width="12.109375" style="224" customWidth="1"/>
    <col min="12019" max="12019" width="79.5546875" style="224" customWidth="1"/>
    <col min="12020" max="12020" width="22.5546875" style="224" customWidth="1"/>
    <col min="12021" max="12021" width="16.6640625" style="224" customWidth="1"/>
    <col min="12022" max="12022" width="13.88671875" style="224" customWidth="1"/>
    <col min="12023" max="12023" width="22.44140625" style="224" customWidth="1"/>
    <col min="12024" max="12024" width="16" style="224" customWidth="1"/>
    <col min="12025" max="12025" width="13.33203125" style="224" customWidth="1"/>
    <col min="12026" max="12026" width="23.88671875" style="224" customWidth="1"/>
    <col min="12027" max="12027" width="17" style="224" customWidth="1"/>
    <col min="12028" max="12028" width="15.109375" style="224" customWidth="1"/>
    <col min="12029" max="12033" width="0" style="224" hidden="1" customWidth="1"/>
    <col min="12034" max="12036" width="32.6640625" style="224" customWidth="1"/>
    <col min="12037" max="12037" width="27.44140625" style="224" customWidth="1"/>
    <col min="12038" max="12038" width="23.88671875" style="224" customWidth="1"/>
    <col min="12039" max="12039" width="15.88671875" style="224" customWidth="1"/>
    <col min="12040" max="12040" width="10.88671875" style="224" customWidth="1"/>
    <col min="12041" max="12041" width="23.88671875" style="224" customWidth="1"/>
    <col min="12042" max="12273" width="8.88671875" style="224"/>
    <col min="12274" max="12274" width="12.109375" style="224" customWidth="1"/>
    <col min="12275" max="12275" width="79.5546875" style="224" customWidth="1"/>
    <col min="12276" max="12276" width="22.5546875" style="224" customWidth="1"/>
    <col min="12277" max="12277" width="16.6640625" style="224" customWidth="1"/>
    <col min="12278" max="12278" width="13.88671875" style="224" customWidth="1"/>
    <col min="12279" max="12279" width="22.44140625" style="224" customWidth="1"/>
    <col min="12280" max="12280" width="16" style="224" customWidth="1"/>
    <col min="12281" max="12281" width="13.33203125" style="224" customWidth="1"/>
    <col min="12282" max="12282" width="23.88671875" style="224" customWidth="1"/>
    <col min="12283" max="12283" width="17" style="224" customWidth="1"/>
    <col min="12284" max="12284" width="15.109375" style="224" customWidth="1"/>
    <col min="12285" max="12289" width="0" style="224" hidden="1" customWidth="1"/>
    <col min="12290" max="12292" width="32.6640625" style="224" customWidth="1"/>
    <col min="12293" max="12293" width="27.44140625" style="224" customWidth="1"/>
    <col min="12294" max="12294" width="23.88671875" style="224" customWidth="1"/>
    <col min="12295" max="12295" width="15.88671875" style="224" customWidth="1"/>
    <col min="12296" max="12296" width="10.88671875" style="224" customWidth="1"/>
    <col min="12297" max="12297" width="23.88671875" style="224" customWidth="1"/>
    <col min="12298" max="12529" width="8.88671875" style="224"/>
    <col min="12530" max="12530" width="12.109375" style="224" customWidth="1"/>
    <col min="12531" max="12531" width="79.5546875" style="224" customWidth="1"/>
    <col min="12532" max="12532" width="22.5546875" style="224" customWidth="1"/>
    <col min="12533" max="12533" width="16.6640625" style="224" customWidth="1"/>
    <col min="12534" max="12534" width="13.88671875" style="224" customWidth="1"/>
    <col min="12535" max="12535" width="22.44140625" style="224" customWidth="1"/>
    <col min="12536" max="12536" width="16" style="224" customWidth="1"/>
    <col min="12537" max="12537" width="13.33203125" style="224" customWidth="1"/>
    <col min="12538" max="12538" width="23.88671875" style="224" customWidth="1"/>
    <col min="12539" max="12539" width="17" style="224" customWidth="1"/>
    <col min="12540" max="12540" width="15.109375" style="224" customWidth="1"/>
    <col min="12541" max="12545" width="0" style="224" hidden="1" customWidth="1"/>
    <col min="12546" max="12548" width="32.6640625" style="224" customWidth="1"/>
    <col min="12549" max="12549" width="27.44140625" style="224" customWidth="1"/>
    <col min="12550" max="12550" width="23.88671875" style="224" customWidth="1"/>
    <col min="12551" max="12551" width="15.88671875" style="224" customWidth="1"/>
    <col min="12552" max="12552" width="10.88671875" style="224" customWidth="1"/>
    <col min="12553" max="12553" width="23.88671875" style="224" customWidth="1"/>
    <col min="12554" max="12785" width="8.88671875" style="224"/>
    <col min="12786" max="12786" width="12.109375" style="224" customWidth="1"/>
    <col min="12787" max="12787" width="79.5546875" style="224" customWidth="1"/>
    <col min="12788" max="12788" width="22.5546875" style="224" customWidth="1"/>
    <col min="12789" max="12789" width="16.6640625" style="224" customWidth="1"/>
    <col min="12790" max="12790" width="13.88671875" style="224" customWidth="1"/>
    <col min="12791" max="12791" width="22.44140625" style="224" customWidth="1"/>
    <col min="12792" max="12792" width="16" style="224" customWidth="1"/>
    <col min="12793" max="12793" width="13.33203125" style="224" customWidth="1"/>
    <col min="12794" max="12794" width="23.88671875" style="224" customWidth="1"/>
    <col min="12795" max="12795" width="17" style="224" customWidth="1"/>
    <col min="12796" max="12796" width="15.109375" style="224" customWidth="1"/>
    <col min="12797" max="12801" width="0" style="224" hidden="1" customWidth="1"/>
    <col min="12802" max="12804" width="32.6640625" style="224" customWidth="1"/>
    <col min="12805" max="12805" width="27.44140625" style="224" customWidth="1"/>
    <col min="12806" max="12806" width="23.88671875" style="224" customWidth="1"/>
    <col min="12807" max="12807" width="15.88671875" style="224" customWidth="1"/>
    <col min="12808" max="12808" width="10.88671875" style="224" customWidth="1"/>
    <col min="12809" max="12809" width="23.88671875" style="224" customWidth="1"/>
    <col min="12810" max="13041" width="8.88671875" style="224"/>
    <col min="13042" max="13042" width="12.109375" style="224" customWidth="1"/>
    <col min="13043" max="13043" width="79.5546875" style="224" customWidth="1"/>
    <col min="13044" max="13044" width="22.5546875" style="224" customWidth="1"/>
    <col min="13045" max="13045" width="16.6640625" style="224" customWidth="1"/>
    <col min="13046" max="13046" width="13.88671875" style="224" customWidth="1"/>
    <col min="13047" max="13047" width="22.44140625" style="224" customWidth="1"/>
    <col min="13048" max="13048" width="16" style="224" customWidth="1"/>
    <col min="13049" max="13049" width="13.33203125" style="224" customWidth="1"/>
    <col min="13050" max="13050" width="23.88671875" style="224" customWidth="1"/>
    <col min="13051" max="13051" width="17" style="224" customWidth="1"/>
    <col min="13052" max="13052" width="15.109375" style="224" customWidth="1"/>
    <col min="13053" max="13057" width="0" style="224" hidden="1" customWidth="1"/>
    <col min="13058" max="13060" width="32.6640625" style="224" customWidth="1"/>
    <col min="13061" max="13061" width="27.44140625" style="224" customWidth="1"/>
    <col min="13062" max="13062" width="23.88671875" style="224" customWidth="1"/>
    <col min="13063" max="13063" width="15.88671875" style="224" customWidth="1"/>
    <col min="13064" max="13064" width="10.88671875" style="224" customWidth="1"/>
    <col min="13065" max="13065" width="23.88671875" style="224" customWidth="1"/>
    <col min="13066" max="13297" width="8.88671875" style="224"/>
    <col min="13298" max="13298" width="12.109375" style="224" customWidth="1"/>
    <col min="13299" max="13299" width="79.5546875" style="224" customWidth="1"/>
    <col min="13300" max="13300" width="22.5546875" style="224" customWidth="1"/>
    <col min="13301" max="13301" width="16.6640625" style="224" customWidth="1"/>
    <col min="13302" max="13302" width="13.88671875" style="224" customWidth="1"/>
    <col min="13303" max="13303" width="22.44140625" style="224" customWidth="1"/>
    <col min="13304" max="13304" width="16" style="224" customWidth="1"/>
    <col min="13305" max="13305" width="13.33203125" style="224" customWidth="1"/>
    <col min="13306" max="13306" width="23.88671875" style="224" customWidth="1"/>
    <col min="13307" max="13307" width="17" style="224" customWidth="1"/>
    <col min="13308" max="13308" width="15.109375" style="224" customWidth="1"/>
    <col min="13309" max="13313" width="0" style="224" hidden="1" customWidth="1"/>
    <col min="13314" max="13316" width="32.6640625" style="224" customWidth="1"/>
    <col min="13317" max="13317" width="27.44140625" style="224" customWidth="1"/>
    <col min="13318" max="13318" width="23.88671875" style="224" customWidth="1"/>
    <col min="13319" max="13319" width="15.88671875" style="224" customWidth="1"/>
    <col min="13320" max="13320" width="10.88671875" style="224" customWidth="1"/>
    <col min="13321" max="13321" width="23.88671875" style="224" customWidth="1"/>
    <col min="13322" max="13553" width="8.88671875" style="224"/>
    <col min="13554" max="13554" width="12.109375" style="224" customWidth="1"/>
    <col min="13555" max="13555" width="79.5546875" style="224" customWidth="1"/>
    <col min="13556" max="13556" width="22.5546875" style="224" customWidth="1"/>
    <col min="13557" max="13557" width="16.6640625" style="224" customWidth="1"/>
    <col min="13558" max="13558" width="13.88671875" style="224" customWidth="1"/>
    <col min="13559" max="13559" width="22.44140625" style="224" customWidth="1"/>
    <col min="13560" max="13560" width="16" style="224" customWidth="1"/>
    <col min="13561" max="13561" width="13.33203125" style="224" customWidth="1"/>
    <col min="13562" max="13562" width="23.88671875" style="224" customWidth="1"/>
    <col min="13563" max="13563" width="17" style="224" customWidth="1"/>
    <col min="13564" max="13564" width="15.109375" style="224" customWidth="1"/>
    <col min="13565" max="13569" width="0" style="224" hidden="1" customWidth="1"/>
    <col min="13570" max="13572" width="32.6640625" style="224" customWidth="1"/>
    <col min="13573" max="13573" width="27.44140625" style="224" customWidth="1"/>
    <col min="13574" max="13574" width="23.88671875" style="224" customWidth="1"/>
    <col min="13575" max="13575" width="15.88671875" style="224" customWidth="1"/>
    <col min="13576" max="13576" width="10.88671875" style="224" customWidth="1"/>
    <col min="13577" max="13577" width="23.88671875" style="224" customWidth="1"/>
    <col min="13578" max="13809" width="8.88671875" style="224"/>
    <col min="13810" max="13810" width="12.109375" style="224" customWidth="1"/>
    <col min="13811" max="13811" width="79.5546875" style="224" customWidth="1"/>
    <col min="13812" max="13812" width="22.5546875" style="224" customWidth="1"/>
    <col min="13813" max="13813" width="16.6640625" style="224" customWidth="1"/>
    <col min="13814" max="13814" width="13.88671875" style="224" customWidth="1"/>
    <col min="13815" max="13815" width="22.44140625" style="224" customWidth="1"/>
    <col min="13816" max="13816" width="16" style="224" customWidth="1"/>
    <col min="13817" max="13817" width="13.33203125" style="224" customWidth="1"/>
    <col min="13818" max="13818" width="23.88671875" style="224" customWidth="1"/>
    <col min="13819" max="13819" width="17" style="224" customWidth="1"/>
    <col min="13820" max="13820" width="15.109375" style="224" customWidth="1"/>
    <col min="13821" max="13825" width="0" style="224" hidden="1" customWidth="1"/>
    <col min="13826" max="13828" width="32.6640625" style="224" customWidth="1"/>
    <col min="13829" max="13829" width="27.44140625" style="224" customWidth="1"/>
    <col min="13830" max="13830" width="23.88671875" style="224" customWidth="1"/>
    <col min="13831" max="13831" width="15.88671875" style="224" customWidth="1"/>
    <col min="13832" max="13832" width="10.88671875" style="224" customWidth="1"/>
    <col min="13833" max="13833" width="23.88671875" style="224" customWidth="1"/>
    <col min="13834" max="14065" width="8.88671875" style="224"/>
    <col min="14066" max="14066" width="12.109375" style="224" customWidth="1"/>
    <col min="14067" max="14067" width="79.5546875" style="224" customWidth="1"/>
    <col min="14068" max="14068" width="22.5546875" style="224" customWidth="1"/>
    <col min="14069" max="14069" width="16.6640625" style="224" customWidth="1"/>
    <col min="14070" max="14070" width="13.88671875" style="224" customWidth="1"/>
    <col min="14071" max="14071" width="22.44140625" style="224" customWidth="1"/>
    <col min="14072" max="14072" width="16" style="224" customWidth="1"/>
    <col min="14073" max="14073" width="13.33203125" style="224" customWidth="1"/>
    <col min="14074" max="14074" width="23.88671875" style="224" customWidth="1"/>
    <col min="14075" max="14075" width="17" style="224" customWidth="1"/>
    <col min="14076" max="14076" width="15.109375" style="224" customWidth="1"/>
    <col min="14077" max="14081" width="0" style="224" hidden="1" customWidth="1"/>
    <col min="14082" max="14084" width="32.6640625" style="224" customWidth="1"/>
    <col min="14085" max="14085" width="27.44140625" style="224" customWidth="1"/>
    <col min="14086" max="14086" width="23.88671875" style="224" customWidth="1"/>
    <col min="14087" max="14087" width="15.88671875" style="224" customWidth="1"/>
    <col min="14088" max="14088" width="10.88671875" style="224" customWidth="1"/>
    <col min="14089" max="14089" width="23.88671875" style="224" customWidth="1"/>
    <col min="14090" max="14321" width="8.88671875" style="224"/>
    <col min="14322" max="14322" width="12.109375" style="224" customWidth="1"/>
    <col min="14323" max="14323" width="79.5546875" style="224" customWidth="1"/>
    <col min="14324" max="14324" width="22.5546875" style="224" customWidth="1"/>
    <col min="14325" max="14325" width="16.6640625" style="224" customWidth="1"/>
    <col min="14326" max="14326" width="13.88671875" style="224" customWidth="1"/>
    <col min="14327" max="14327" width="22.44140625" style="224" customWidth="1"/>
    <col min="14328" max="14328" width="16" style="224" customWidth="1"/>
    <col min="14329" max="14329" width="13.33203125" style="224" customWidth="1"/>
    <col min="14330" max="14330" width="23.88671875" style="224" customWidth="1"/>
    <col min="14331" max="14331" width="17" style="224" customWidth="1"/>
    <col min="14332" max="14332" width="15.109375" style="224" customWidth="1"/>
    <col min="14333" max="14337" width="0" style="224" hidden="1" customWidth="1"/>
    <col min="14338" max="14340" width="32.6640625" style="224" customWidth="1"/>
    <col min="14341" max="14341" width="27.44140625" style="224" customWidth="1"/>
    <col min="14342" max="14342" width="23.88671875" style="224" customWidth="1"/>
    <col min="14343" max="14343" width="15.88671875" style="224" customWidth="1"/>
    <col min="14344" max="14344" width="10.88671875" style="224" customWidth="1"/>
    <col min="14345" max="14345" width="23.88671875" style="224" customWidth="1"/>
    <col min="14346" max="14577" width="8.88671875" style="224"/>
    <col min="14578" max="14578" width="12.109375" style="224" customWidth="1"/>
    <col min="14579" max="14579" width="79.5546875" style="224" customWidth="1"/>
    <col min="14580" max="14580" width="22.5546875" style="224" customWidth="1"/>
    <col min="14581" max="14581" width="16.6640625" style="224" customWidth="1"/>
    <col min="14582" max="14582" width="13.88671875" style="224" customWidth="1"/>
    <col min="14583" max="14583" width="22.44140625" style="224" customWidth="1"/>
    <col min="14584" max="14584" width="16" style="224" customWidth="1"/>
    <col min="14585" max="14585" width="13.33203125" style="224" customWidth="1"/>
    <col min="14586" max="14586" width="23.88671875" style="224" customWidth="1"/>
    <col min="14587" max="14587" width="17" style="224" customWidth="1"/>
    <col min="14588" max="14588" width="15.109375" style="224" customWidth="1"/>
    <col min="14589" max="14593" width="0" style="224" hidden="1" customWidth="1"/>
    <col min="14594" max="14596" width="32.6640625" style="224" customWidth="1"/>
    <col min="14597" max="14597" width="27.44140625" style="224" customWidth="1"/>
    <col min="14598" max="14598" width="23.88671875" style="224" customWidth="1"/>
    <col min="14599" max="14599" width="15.88671875" style="224" customWidth="1"/>
    <col min="14600" max="14600" width="10.88671875" style="224" customWidth="1"/>
    <col min="14601" max="14601" width="23.88671875" style="224" customWidth="1"/>
    <col min="14602" max="14833" width="8.88671875" style="224"/>
    <col min="14834" max="14834" width="12.109375" style="224" customWidth="1"/>
    <col min="14835" max="14835" width="79.5546875" style="224" customWidth="1"/>
    <col min="14836" max="14836" width="22.5546875" style="224" customWidth="1"/>
    <col min="14837" max="14837" width="16.6640625" style="224" customWidth="1"/>
    <col min="14838" max="14838" width="13.88671875" style="224" customWidth="1"/>
    <col min="14839" max="14839" width="22.44140625" style="224" customWidth="1"/>
    <col min="14840" max="14840" width="16" style="224" customWidth="1"/>
    <col min="14841" max="14841" width="13.33203125" style="224" customWidth="1"/>
    <col min="14842" max="14842" width="23.88671875" style="224" customWidth="1"/>
    <col min="14843" max="14843" width="17" style="224" customWidth="1"/>
    <col min="14844" max="14844" width="15.109375" style="224" customWidth="1"/>
    <col min="14845" max="14849" width="0" style="224" hidden="1" customWidth="1"/>
    <col min="14850" max="14852" width="32.6640625" style="224" customWidth="1"/>
    <col min="14853" max="14853" width="27.44140625" style="224" customWidth="1"/>
    <col min="14854" max="14854" width="23.88671875" style="224" customWidth="1"/>
    <col min="14855" max="14855" width="15.88671875" style="224" customWidth="1"/>
    <col min="14856" max="14856" width="10.88671875" style="224" customWidth="1"/>
    <col min="14857" max="14857" width="23.88671875" style="224" customWidth="1"/>
    <col min="14858" max="15089" width="8.88671875" style="224"/>
    <col min="15090" max="15090" width="12.109375" style="224" customWidth="1"/>
    <col min="15091" max="15091" width="79.5546875" style="224" customWidth="1"/>
    <col min="15092" max="15092" width="22.5546875" style="224" customWidth="1"/>
    <col min="15093" max="15093" width="16.6640625" style="224" customWidth="1"/>
    <col min="15094" max="15094" width="13.88671875" style="224" customWidth="1"/>
    <col min="15095" max="15095" width="22.44140625" style="224" customWidth="1"/>
    <col min="15096" max="15096" width="16" style="224" customWidth="1"/>
    <col min="15097" max="15097" width="13.33203125" style="224" customWidth="1"/>
    <col min="15098" max="15098" width="23.88671875" style="224" customWidth="1"/>
    <col min="15099" max="15099" width="17" style="224" customWidth="1"/>
    <col min="15100" max="15100" width="15.109375" style="224" customWidth="1"/>
    <col min="15101" max="15105" width="0" style="224" hidden="1" customWidth="1"/>
    <col min="15106" max="15108" width="32.6640625" style="224" customWidth="1"/>
    <col min="15109" max="15109" width="27.44140625" style="224" customWidth="1"/>
    <col min="15110" max="15110" width="23.88671875" style="224" customWidth="1"/>
    <col min="15111" max="15111" width="15.88671875" style="224" customWidth="1"/>
    <col min="15112" max="15112" width="10.88671875" style="224" customWidth="1"/>
    <col min="15113" max="15113" width="23.88671875" style="224" customWidth="1"/>
    <col min="15114" max="15345" width="8.88671875" style="224"/>
    <col min="15346" max="15346" width="12.109375" style="224" customWidth="1"/>
    <col min="15347" max="15347" width="79.5546875" style="224" customWidth="1"/>
    <col min="15348" max="15348" width="22.5546875" style="224" customWidth="1"/>
    <col min="15349" max="15349" width="16.6640625" style="224" customWidth="1"/>
    <col min="15350" max="15350" width="13.88671875" style="224" customWidth="1"/>
    <col min="15351" max="15351" width="22.44140625" style="224" customWidth="1"/>
    <col min="15352" max="15352" width="16" style="224" customWidth="1"/>
    <col min="15353" max="15353" width="13.33203125" style="224" customWidth="1"/>
    <col min="15354" max="15354" width="23.88671875" style="224" customWidth="1"/>
    <col min="15355" max="15355" width="17" style="224" customWidth="1"/>
    <col min="15356" max="15356" width="15.109375" style="224" customWidth="1"/>
    <col min="15357" max="15361" width="0" style="224" hidden="1" customWidth="1"/>
    <col min="15362" max="15364" width="32.6640625" style="224" customWidth="1"/>
    <col min="15365" max="15365" width="27.44140625" style="224" customWidth="1"/>
    <col min="15366" max="15366" width="23.88671875" style="224" customWidth="1"/>
    <col min="15367" max="15367" width="15.88671875" style="224" customWidth="1"/>
    <col min="15368" max="15368" width="10.88671875" style="224" customWidth="1"/>
    <col min="15369" max="15369" width="23.88671875" style="224" customWidth="1"/>
    <col min="15370" max="16384" width="8.88671875" style="224"/>
  </cols>
  <sheetData>
    <row r="1" spans="1:47" ht="21">
      <c r="B1" s="201"/>
      <c r="C1" s="201"/>
      <c r="D1" s="291"/>
      <c r="E1" s="201"/>
      <c r="F1" s="201"/>
      <c r="H1" s="201"/>
      <c r="I1" s="292" t="s">
        <v>64</v>
      </c>
      <c r="J1" s="201"/>
      <c r="L1" s="394"/>
      <c r="M1" s="294"/>
      <c r="N1" s="394"/>
    </row>
    <row r="2" spans="1:47">
      <c r="B2" s="201"/>
      <c r="C2" s="201"/>
      <c r="D2" s="291"/>
      <c r="E2" s="201"/>
      <c r="F2" s="201"/>
      <c r="G2" s="293"/>
      <c r="H2" s="201"/>
      <c r="I2" s="294"/>
      <c r="J2" s="201"/>
      <c r="K2" s="293"/>
      <c r="L2" s="394"/>
      <c r="M2" s="294"/>
      <c r="N2" s="394"/>
      <c r="O2" s="293"/>
    </row>
    <row r="3" spans="1:47" s="138" customFormat="1" ht="27.6">
      <c r="A3" s="468" t="s">
        <v>172</v>
      </c>
      <c r="B3" s="468"/>
      <c r="C3" s="468"/>
      <c r="D3" s="468"/>
      <c r="E3" s="468"/>
      <c r="F3" s="468"/>
      <c r="G3" s="468"/>
      <c r="H3" s="468"/>
      <c r="I3" s="468"/>
      <c r="J3" s="468"/>
      <c r="K3" s="135"/>
      <c r="L3" s="240"/>
      <c r="M3" s="136"/>
      <c r="N3" s="240"/>
      <c r="O3" s="137"/>
      <c r="AH3" s="363"/>
      <c r="AI3" s="363"/>
      <c r="AJ3" s="363"/>
    </row>
    <row r="4" spans="1:47" s="138" customFormat="1" ht="27.6">
      <c r="A4" s="468" t="s">
        <v>261</v>
      </c>
      <c r="B4" s="468"/>
      <c r="C4" s="468"/>
      <c r="D4" s="468"/>
      <c r="E4" s="468"/>
      <c r="F4" s="468"/>
      <c r="G4" s="468"/>
      <c r="H4" s="468"/>
      <c r="I4" s="468"/>
      <c r="J4" s="468"/>
      <c r="K4" s="135"/>
      <c r="L4" s="240"/>
      <c r="M4" s="136"/>
      <c r="N4" s="240"/>
      <c r="O4" s="137"/>
      <c r="AH4" s="363"/>
      <c r="AI4" s="363"/>
      <c r="AJ4" s="363"/>
    </row>
    <row r="5" spans="1:47" s="138" customFormat="1" ht="17.399999999999999">
      <c r="A5" s="139"/>
      <c r="B5" s="139"/>
      <c r="C5" s="236"/>
      <c r="D5" s="236"/>
      <c r="E5" s="236"/>
      <c r="F5" s="236"/>
      <c r="G5" s="469"/>
      <c r="H5" s="469"/>
      <c r="I5" s="469"/>
      <c r="J5" s="469"/>
      <c r="K5" s="135"/>
      <c r="L5" s="240"/>
      <c r="M5" s="136"/>
      <c r="N5" s="240"/>
      <c r="O5" s="137"/>
      <c r="AH5" s="363"/>
      <c r="AI5" s="363"/>
      <c r="AJ5" s="363"/>
    </row>
    <row r="6" spans="1:47" s="144" customFormat="1" ht="20.399999999999999">
      <c r="A6" s="470" t="s">
        <v>65</v>
      </c>
      <c r="B6" s="470" t="s">
        <v>66</v>
      </c>
      <c r="C6" s="471" t="s">
        <v>262</v>
      </c>
      <c r="D6" s="471"/>
      <c r="E6" s="471" t="s">
        <v>263</v>
      </c>
      <c r="F6" s="471"/>
      <c r="G6" s="471" t="s">
        <v>264</v>
      </c>
      <c r="H6" s="471"/>
      <c r="I6" s="471"/>
      <c r="J6" s="140"/>
      <c r="K6" s="141"/>
      <c r="L6" s="241"/>
      <c r="M6" s="142"/>
      <c r="N6" s="241"/>
      <c r="O6" s="143"/>
      <c r="AH6" s="364"/>
      <c r="AI6" s="364"/>
      <c r="AJ6" s="364"/>
      <c r="AU6" s="387"/>
    </row>
    <row r="7" spans="1:47" s="144" customFormat="1" ht="67.2" customHeight="1">
      <c r="A7" s="470"/>
      <c r="B7" s="470"/>
      <c r="C7" s="145" t="s">
        <v>67</v>
      </c>
      <c r="D7" s="146" t="s">
        <v>68</v>
      </c>
      <c r="E7" s="147" t="s">
        <v>67</v>
      </c>
      <c r="F7" s="146" t="s">
        <v>68</v>
      </c>
      <c r="G7" s="145" t="s">
        <v>67</v>
      </c>
      <c r="H7" s="145" t="s">
        <v>68</v>
      </c>
      <c r="I7" s="147" t="s">
        <v>69</v>
      </c>
      <c r="J7" s="426" t="s">
        <v>70</v>
      </c>
      <c r="K7" s="141"/>
      <c r="L7" s="241"/>
      <c r="M7" s="142"/>
      <c r="N7" s="241"/>
      <c r="O7" s="143"/>
      <c r="V7" s="144">
        <f>G9/H9</f>
        <v>6146.3758448279095</v>
      </c>
      <c r="AH7" s="364"/>
      <c r="AI7" s="364"/>
      <c r="AJ7" s="364"/>
      <c r="AU7" s="387"/>
    </row>
    <row r="8" spans="1:47" s="152" customFormat="1" ht="18">
      <c r="A8" s="426">
        <v>1</v>
      </c>
      <c r="B8" s="426">
        <v>2</v>
      </c>
      <c r="C8" s="426">
        <v>3</v>
      </c>
      <c r="D8" s="148">
        <v>4</v>
      </c>
      <c r="E8" s="426">
        <v>6</v>
      </c>
      <c r="F8" s="148">
        <v>7</v>
      </c>
      <c r="G8" s="426">
        <v>9</v>
      </c>
      <c r="H8" s="426">
        <v>10</v>
      </c>
      <c r="I8" s="426">
        <v>11</v>
      </c>
      <c r="J8" s="426">
        <v>12</v>
      </c>
      <c r="K8" s="149"/>
      <c r="L8" s="242"/>
      <c r="M8" s="150"/>
      <c r="N8" s="242"/>
      <c r="O8" s="151"/>
      <c r="X8" s="405"/>
      <c r="Y8" s="405"/>
      <c r="AH8" s="365"/>
      <c r="AI8" s="365"/>
      <c r="AJ8" s="365"/>
    </row>
    <row r="9" spans="1:47" s="161" customFormat="1" ht="21">
      <c r="A9" s="153" t="s">
        <v>8</v>
      </c>
      <c r="B9" s="154" t="s">
        <v>71</v>
      </c>
      <c r="C9" s="155">
        <f t="shared" ref="C9:H9" si="0">C11+C12</f>
        <v>366479.19999999995</v>
      </c>
      <c r="D9" s="155">
        <f t="shared" si="0"/>
        <v>120.43519999999999</v>
      </c>
      <c r="E9" s="155">
        <f t="shared" si="0"/>
        <v>325492.69999999995</v>
      </c>
      <c r="F9" s="155">
        <f t="shared" si="0"/>
        <v>104.729</v>
      </c>
      <c r="G9" s="155">
        <f t="shared" si="0"/>
        <v>691971.90000000014</v>
      </c>
      <c r="H9" s="155">
        <f t="shared" si="0"/>
        <v>112.5821</v>
      </c>
      <c r="I9" s="428">
        <v>406.97282999999999</v>
      </c>
      <c r="J9" s="157"/>
      <c r="K9" s="158">
        <f>(D9+F9)/2</f>
        <v>112.5821</v>
      </c>
      <c r="L9" s="169">
        <f>H9-K9</f>
        <v>0</v>
      </c>
      <c r="M9" s="159">
        <f t="shared" ref="M9:M19" si="1">C9+E9</f>
        <v>691971.89999999991</v>
      </c>
      <c r="N9" s="169">
        <f>M9-G9</f>
        <v>0</v>
      </c>
      <c r="O9" s="160">
        <f>G9-G14</f>
        <v>647280.04500000016</v>
      </c>
      <c r="S9" s="237">
        <f>C9/D9</f>
        <v>3042.9575406525664</v>
      </c>
      <c r="T9" s="237">
        <f>E9/F9</f>
        <v>3107.9519521813436</v>
      </c>
      <c r="U9" s="237">
        <f>G9/H9</f>
        <v>6146.3758448279095</v>
      </c>
      <c r="X9" s="361"/>
      <c r="Y9" s="361"/>
      <c r="AG9" s="361"/>
      <c r="AH9" s="366"/>
      <c r="AI9" s="366"/>
      <c r="AJ9" s="366"/>
      <c r="AR9" s="386"/>
    </row>
    <row r="10" spans="1:47" s="167" customFormat="1" ht="21">
      <c r="A10" s="162"/>
      <c r="B10" s="163" t="s">
        <v>72</v>
      </c>
      <c r="C10" s="164"/>
      <c r="D10" s="164"/>
      <c r="E10" s="164"/>
      <c r="F10" s="164"/>
      <c r="G10" s="164"/>
      <c r="H10" s="164"/>
      <c r="I10" s="338"/>
      <c r="J10" s="165"/>
      <c r="K10" s="158">
        <f t="shared" ref="K10:K19" si="2">(D10+F10)/2</f>
        <v>0</v>
      </c>
      <c r="L10" s="169">
        <f t="shared" ref="L10:L76" si="3">H10-K10</f>
        <v>0</v>
      </c>
      <c r="M10" s="159">
        <f t="shared" si="1"/>
        <v>0</v>
      </c>
      <c r="N10" s="169">
        <f t="shared" ref="N10:N76" si="4">M10-G10</f>
        <v>0</v>
      </c>
      <c r="O10" s="166"/>
      <c r="Y10" s="342"/>
      <c r="Z10" s="356"/>
      <c r="AH10" s="367"/>
      <c r="AI10" s="367"/>
      <c r="AJ10" s="367"/>
    </row>
    <row r="11" spans="1:47" s="167" customFormat="1" ht="21">
      <c r="A11" s="162" t="s">
        <v>29</v>
      </c>
      <c r="B11" s="163" t="s">
        <v>73</v>
      </c>
      <c r="C11" s="164"/>
      <c r="D11" s="164"/>
      <c r="E11" s="164"/>
      <c r="F11" s="164"/>
      <c r="G11" s="164"/>
      <c r="H11" s="164"/>
      <c r="I11" s="338"/>
      <c r="J11" s="165"/>
      <c r="K11" s="158">
        <f t="shared" si="2"/>
        <v>0</v>
      </c>
      <c r="L11" s="169">
        <f t="shared" si="3"/>
        <v>0</v>
      </c>
      <c r="M11" s="159">
        <f t="shared" si="1"/>
        <v>0</v>
      </c>
      <c r="N11" s="169">
        <f t="shared" si="4"/>
        <v>0</v>
      </c>
      <c r="O11" s="166"/>
      <c r="Y11" s="342"/>
      <c r="AH11" s="367"/>
      <c r="AI11" s="367"/>
      <c r="AJ11" s="367"/>
    </row>
    <row r="12" spans="1:47" s="167" customFormat="1" ht="21">
      <c r="A12" s="162" t="s">
        <v>36</v>
      </c>
      <c r="B12" s="163" t="s">
        <v>74</v>
      </c>
      <c r="C12" s="164">
        <f>C14+C15+C16+C17+C19+C18+C20</f>
        <v>366479.19999999995</v>
      </c>
      <c r="D12" s="164">
        <f>D14+D15+D16+D17+D19+D18+D20</f>
        <v>120.43519999999999</v>
      </c>
      <c r="E12" s="164">
        <f t="shared" ref="E12:H12" si="5">E14+E15+E16+E17+E19+E18+E20</f>
        <v>325492.69999999995</v>
      </c>
      <c r="F12" s="164">
        <f t="shared" si="5"/>
        <v>104.729</v>
      </c>
      <c r="G12" s="164">
        <f t="shared" si="5"/>
        <v>691971.90000000014</v>
      </c>
      <c r="H12" s="164">
        <f t="shared" si="5"/>
        <v>112.5821</v>
      </c>
      <c r="I12" s="338"/>
      <c r="J12" s="165"/>
      <c r="K12" s="158">
        <f t="shared" si="2"/>
        <v>112.5821</v>
      </c>
      <c r="L12" s="169">
        <f t="shared" si="3"/>
        <v>0</v>
      </c>
      <c r="M12" s="159">
        <f t="shared" si="1"/>
        <v>691971.89999999991</v>
      </c>
      <c r="N12" s="169">
        <f t="shared" si="4"/>
        <v>0</v>
      </c>
      <c r="O12" s="166"/>
      <c r="S12" s="237">
        <f>C12/D12</f>
        <v>3042.9575406525664</v>
      </c>
      <c r="T12" s="237">
        <f>E12/F12</f>
        <v>3107.9519521813436</v>
      </c>
      <c r="U12" s="237">
        <f t="shared" ref="U12:U78" si="6">G12/H12</f>
        <v>6146.3758448279095</v>
      </c>
      <c r="V12" s="345">
        <f>ROUND(G12/$V$7,4)</f>
        <v>112.5821</v>
      </c>
      <c r="AH12" s="367"/>
      <c r="AI12" s="367"/>
      <c r="AJ12" s="367"/>
    </row>
    <row r="13" spans="1:47" s="167" customFormat="1" ht="21">
      <c r="A13" s="162"/>
      <c r="B13" s="163" t="s">
        <v>72</v>
      </c>
      <c r="C13" s="164"/>
      <c r="D13" s="164"/>
      <c r="E13" s="164"/>
      <c r="F13" s="164"/>
      <c r="G13" s="164"/>
      <c r="H13" s="164"/>
      <c r="I13" s="338"/>
      <c r="J13" s="165"/>
      <c r="K13" s="158">
        <f t="shared" si="2"/>
        <v>0</v>
      </c>
      <c r="L13" s="169">
        <f t="shared" si="3"/>
        <v>0</v>
      </c>
      <c r="M13" s="159">
        <f t="shared" si="1"/>
        <v>0</v>
      </c>
      <c r="N13" s="169">
        <f t="shared" si="4"/>
        <v>0</v>
      </c>
      <c r="O13" s="168"/>
      <c r="S13" s="237"/>
      <c r="T13" s="237"/>
      <c r="U13" s="237"/>
      <c r="V13" s="167">
        <f t="shared" ref="V13:V79" si="7">ROUND(G13/$V$7,4)</f>
        <v>0</v>
      </c>
      <c r="AH13" s="367"/>
      <c r="AI13" s="367"/>
      <c r="AJ13" s="367"/>
    </row>
    <row r="14" spans="1:47" s="167" customFormat="1" ht="21">
      <c r="A14" s="162" t="s">
        <v>75</v>
      </c>
      <c r="B14" s="163" t="s">
        <v>173</v>
      </c>
      <c r="C14" s="164">
        <f t="shared" ref="C14:H14" si="8">C112</f>
        <v>23487.618999999999</v>
      </c>
      <c r="D14" s="164">
        <f t="shared" si="8"/>
        <v>8.9619999999999997</v>
      </c>
      <c r="E14" s="164">
        <f t="shared" si="8"/>
        <v>21204.236000000001</v>
      </c>
      <c r="F14" s="164">
        <f t="shared" si="8"/>
        <v>8.9619999999999997</v>
      </c>
      <c r="G14" s="164">
        <f t="shared" si="8"/>
        <v>44691.854999999996</v>
      </c>
      <c r="H14" s="164">
        <f t="shared" si="8"/>
        <v>8.9619999999999997</v>
      </c>
      <c r="I14" s="338"/>
      <c r="J14" s="165"/>
      <c r="K14" s="158">
        <f t="shared" si="2"/>
        <v>8.9619999999999997</v>
      </c>
      <c r="L14" s="169">
        <f t="shared" si="3"/>
        <v>0</v>
      </c>
      <c r="M14" s="159">
        <f t="shared" si="1"/>
        <v>44691.854999999996</v>
      </c>
      <c r="N14" s="169">
        <f t="shared" si="4"/>
        <v>0</v>
      </c>
      <c r="O14" s="168"/>
      <c r="S14" s="237">
        <f t="shared" ref="S14:S19" si="9">C14/D14</f>
        <v>2620.8010488730192</v>
      </c>
      <c r="T14" s="237">
        <f t="shared" ref="T14:T19" si="10">E14/F14</f>
        <v>2366.0160678419998</v>
      </c>
      <c r="U14" s="237">
        <f t="shared" si="6"/>
        <v>4986.8171167150185</v>
      </c>
      <c r="V14" s="167">
        <f t="shared" si="7"/>
        <v>7.2713000000000001</v>
      </c>
      <c r="Y14" s="238"/>
      <c r="Z14" s="238"/>
      <c r="AH14" s="367"/>
      <c r="AI14" s="367"/>
      <c r="AJ14" s="367"/>
    </row>
    <row r="15" spans="1:47" s="167" customFormat="1" ht="21">
      <c r="A15" s="162" t="s">
        <v>77</v>
      </c>
      <c r="B15" s="163" t="s">
        <v>80</v>
      </c>
      <c r="C15" s="164">
        <f t="shared" ref="C15:H15" si="11">C113+C143</f>
        <v>318316.60699999996</v>
      </c>
      <c r="D15" s="164">
        <f t="shared" si="11"/>
        <v>103.36019999999999</v>
      </c>
      <c r="E15" s="164">
        <f t="shared" si="11"/>
        <v>282175.57700000005</v>
      </c>
      <c r="F15" s="164">
        <f t="shared" si="11"/>
        <v>88.615000000000009</v>
      </c>
      <c r="G15" s="164">
        <f t="shared" si="11"/>
        <v>600492.18400000012</v>
      </c>
      <c r="H15" s="164">
        <f t="shared" si="11"/>
        <v>95.987599999999986</v>
      </c>
      <c r="I15" s="338"/>
      <c r="J15" s="165"/>
      <c r="K15" s="158">
        <f t="shared" si="2"/>
        <v>95.9876</v>
      </c>
      <c r="L15" s="169">
        <f t="shared" si="3"/>
        <v>0</v>
      </c>
      <c r="M15" s="159">
        <f t="shared" si="1"/>
        <v>600492.18400000001</v>
      </c>
      <c r="N15" s="169">
        <f t="shared" si="4"/>
        <v>0</v>
      </c>
      <c r="O15" s="168"/>
      <c r="S15" s="237">
        <f t="shared" si="9"/>
        <v>3079.6825760786064</v>
      </c>
      <c r="T15" s="237">
        <f t="shared" si="10"/>
        <v>3184.2868250296228</v>
      </c>
      <c r="U15" s="237">
        <f t="shared" si="6"/>
        <v>6255.9349749342646</v>
      </c>
      <c r="V15" s="167">
        <f t="shared" si="7"/>
        <v>97.698599999999999</v>
      </c>
      <c r="Y15" s="238"/>
      <c r="AH15" s="367"/>
      <c r="AI15" s="367"/>
      <c r="AJ15" s="367"/>
      <c r="AQ15" s="358"/>
      <c r="AR15" s="358"/>
    </row>
    <row r="16" spans="1:47" s="167" customFormat="1" ht="21">
      <c r="A16" s="162" t="s">
        <v>79</v>
      </c>
      <c r="B16" s="163" t="s">
        <v>78</v>
      </c>
      <c r="C16" s="164">
        <f t="shared" ref="C16:H16" si="12">C114+C146</f>
        <v>649.06899999999996</v>
      </c>
      <c r="D16" s="164">
        <f t="shared" si="12"/>
        <v>0.21299999999999999</v>
      </c>
      <c r="E16" s="164">
        <f t="shared" si="12"/>
        <v>434.81200000000001</v>
      </c>
      <c r="F16" s="164">
        <f t="shared" si="12"/>
        <v>0.14000000000000001</v>
      </c>
      <c r="G16" s="164">
        <f t="shared" si="12"/>
        <v>1083.8809999999999</v>
      </c>
      <c r="H16" s="164">
        <f t="shared" si="12"/>
        <v>0.17649999999999999</v>
      </c>
      <c r="I16" s="337"/>
      <c r="J16" s="165"/>
      <c r="K16" s="158">
        <f t="shared" si="2"/>
        <v>0.17649999999999999</v>
      </c>
      <c r="L16" s="169">
        <f t="shared" si="3"/>
        <v>0</v>
      </c>
      <c r="M16" s="159">
        <f t="shared" si="1"/>
        <v>1083.8809999999999</v>
      </c>
      <c r="N16" s="169">
        <f t="shared" si="4"/>
        <v>0</v>
      </c>
      <c r="O16" s="168"/>
      <c r="S16" s="237">
        <f t="shared" si="9"/>
        <v>3047.2723004694835</v>
      </c>
      <c r="T16" s="237">
        <f t="shared" si="10"/>
        <v>3105.7999999999997</v>
      </c>
      <c r="U16" s="237">
        <f t="shared" si="6"/>
        <v>6140.9688385269119</v>
      </c>
      <c r="V16" s="167">
        <f t="shared" si="7"/>
        <v>0.17630000000000001</v>
      </c>
      <c r="Y16" s="238"/>
      <c r="Z16" s="358"/>
      <c r="AH16" s="367"/>
      <c r="AI16" s="367"/>
      <c r="AJ16" s="367"/>
      <c r="AK16" s="344"/>
    </row>
    <row r="17" spans="1:39" s="167" customFormat="1" ht="21">
      <c r="A17" s="162" t="s">
        <v>174</v>
      </c>
      <c r="B17" s="163" t="s">
        <v>76</v>
      </c>
      <c r="C17" s="164">
        <f t="shared" ref="C17:H17" si="13">C115+C144</f>
        <v>2936.9929999999999</v>
      </c>
      <c r="D17" s="164">
        <f t="shared" si="13"/>
        <v>0.96500000000000008</v>
      </c>
      <c r="E17" s="164">
        <f t="shared" si="13"/>
        <v>2343.3229999999999</v>
      </c>
      <c r="F17" s="164">
        <f t="shared" si="13"/>
        <v>0.75800000000000001</v>
      </c>
      <c r="G17" s="164">
        <f t="shared" si="13"/>
        <v>5280.3159999999998</v>
      </c>
      <c r="H17" s="164">
        <f t="shared" si="13"/>
        <v>0.86150000000000004</v>
      </c>
      <c r="I17" s="337"/>
      <c r="J17" s="165"/>
      <c r="K17" s="158">
        <f t="shared" si="2"/>
        <v>0.86150000000000004</v>
      </c>
      <c r="L17" s="169">
        <f t="shared" si="3"/>
        <v>0</v>
      </c>
      <c r="M17" s="159">
        <f t="shared" si="1"/>
        <v>5280.3159999999998</v>
      </c>
      <c r="N17" s="169">
        <f t="shared" si="4"/>
        <v>0</v>
      </c>
      <c r="O17" s="168"/>
      <c r="S17" s="237">
        <f t="shared" si="9"/>
        <v>3043.5160621761656</v>
      </c>
      <c r="T17" s="237">
        <f t="shared" si="10"/>
        <v>3091.4551451187335</v>
      </c>
      <c r="U17" s="237">
        <f t="shared" si="6"/>
        <v>6129.2118398142766</v>
      </c>
      <c r="V17" s="167">
        <f>ROUND(G17/$V$7,4)</f>
        <v>0.85909999999999997</v>
      </c>
      <c r="Y17" s="238"/>
      <c r="Z17" s="358"/>
      <c r="AH17" s="367"/>
      <c r="AI17" s="367"/>
      <c r="AJ17" s="367"/>
    </row>
    <row r="18" spans="1:39" s="167" customFormat="1" ht="21">
      <c r="A18" s="162" t="s">
        <v>175</v>
      </c>
      <c r="B18" s="163" t="s">
        <v>176</v>
      </c>
      <c r="C18" s="164">
        <f t="shared" ref="C18:H18" si="14">C145</f>
        <v>119.16500000000001</v>
      </c>
      <c r="D18" s="164">
        <f t="shared" si="14"/>
        <v>3.9E-2</v>
      </c>
      <c r="E18" s="164">
        <f t="shared" si="14"/>
        <v>192.85300000000001</v>
      </c>
      <c r="F18" s="164">
        <f t="shared" si="14"/>
        <v>6.2E-2</v>
      </c>
      <c r="G18" s="164">
        <f t="shared" si="14"/>
        <v>312.01800000000003</v>
      </c>
      <c r="H18" s="164">
        <f t="shared" si="14"/>
        <v>5.0500000000000003E-2</v>
      </c>
      <c r="I18" s="337"/>
      <c r="J18" s="165"/>
      <c r="K18" s="158">
        <f t="shared" si="2"/>
        <v>5.0500000000000003E-2</v>
      </c>
      <c r="L18" s="169">
        <f t="shared" si="3"/>
        <v>0</v>
      </c>
      <c r="M18" s="159">
        <f t="shared" si="1"/>
        <v>312.01800000000003</v>
      </c>
      <c r="N18" s="169">
        <f t="shared" si="4"/>
        <v>0</v>
      </c>
      <c r="O18" s="168"/>
      <c r="S18" s="237">
        <f t="shared" si="9"/>
        <v>3055.5128205128208</v>
      </c>
      <c r="T18" s="237">
        <f t="shared" si="10"/>
        <v>3110.5322580645161</v>
      </c>
      <c r="U18" s="237">
        <f t="shared" si="6"/>
        <v>6178.5742574257429</v>
      </c>
      <c r="V18" s="167">
        <f t="shared" si="7"/>
        <v>5.0799999999999998E-2</v>
      </c>
      <c r="Y18" s="238"/>
      <c r="Z18" s="358"/>
      <c r="AH18" s="367"/>
      <c r="AI18" s="367"/>
      <c r="AJ18" s="367"/>
    </row>
    <row r="19" spans="1:39" s="167" customFormat="1" ht="21">
      <c r="A19" s="162" t="s">
        <v>177</v>
      </c>
      <c r="B19" s="163" t="s">
        <v>178</v>
      </c>
      <c r="C19" s="164">
        <f t="shared" ref="C19:H19" si="15">C117</f>
        <v>20969.746999999999</v>
      </c>
      <c r="D19" s="164">
        <f t="shared" si="15"/>
        <v>6.8959999999999999</v>
      </c>
      <c r="E19" s="164">
        <f t="shared" si="15"/>
        <v>19141.899000000001</v>
      </c>
      <c r="F19" s="164">
        <f t="shared" si="15"/>
        <v>6.1920000000000002</v>
      </c>
      <c r="G19" s="164">
        <f t="shared" si="15"/>
        <v>40111.646000000001</v>
      </c>
      <c r="H19" s="164">
        <f t="shared" si="15"/>
        <v>6.5440000000000005</v>
      </c>
      <c r="I19" s="337"/>
      <c r="J19" s="165"/>
      <c r="K19" s="158">
        <f t="shared" si="2"/>
        <v>6.5440000000000005</v>
      </c>
      <c r="L19" s="169">
        <f t="shared" si="3"/>
        <v>0</v>
      </c>
      <c r="M19" s="159">
        <f t="shared" si="1"/>
        <v>40111.646000000001</v>
      </c>
      <c r="N19" s="169">
        <f t="shared" si="4"/>
        <v>0</v>
      </c>
      <c r="O19" s="168"/>
      <c r="S19" s="237">
        <f t="shared" si="9"/>
        <v>3040.8565835266822</v>
      </c>
      <c r="T19" s="237">
        <f t="shared" si="10"/>
        <v>3091.3919573643411</v>
      </c>
      <c r="U19" s="237">
        <f t="shared" si="6"/>
        <v>6129.5302567237159</v>
      </c>
      <c r="V19" s="167">
        <f t="shared" si="7"/>
        <v>6.5260999999999996</v>
      </c>
      <c r="Y19" s="238"/>
      <c r="Z19" s="358"/>
      <c r="AH19" s="367"/>
      <c r="AI19" s="367"/>
      <c r="AJ19" s="367"/>
    </row>
    <row r="20" spans="1:39" s="167" customFormat="1" ht="21">
      <c r="A20" s="162" t="s">
        <v>246</v>
      </c>
      <c r="B20" s="163" t="s">
        <v>245</v>
      </c>
      <c r="C20" s="164"/>
      <c r="D20" s="164"/>
      <c r="E20" s="164"/>
      <c r="F20" s="164"/>
      <c r="G20" s="164"/>
      <c r="H20" s="164"/>
      <c r="I20" s="337"/>
      <c r="J20" s="165"/>
      <c r="K20" s="158"/>
      <c r="L20" s="169"/>
      <c r="M20" s="159"/>
      <c r="N20" s="169"/>
      <c r="O20" s="168"/>
      <c r="S20" s="237"/>
      <c r="T20" s="237"/>
      <c r="U20" s="237"/>
      <c r="Y20" s="238"/>
      <c r="AH20" s="367"/>
      <c r="AI20" s="367"/>
      <c r="AJ20" s="367"/>
    </row>
    <row r="21" spans="1:39" s="161" customFormat="1" ht="21">
      <c r="A21" s="153" t="s">
        <v>9</v>
      </c>
      <c r="B21" s="154" t="s">
        <v>81</v>
      </c>
      <c r="C21" s="155">
        <f t="shared" ref="C21:H21" si="16">C119+C149</f>
        <v>46020.299999999996</v>
      </c>
      <c r="D21" s="155">
        <f t="shared" si="16"/>
        <v>14.625999999999999</v>
      </c>
      <c r="E21" s="171">
        <f t="shared" si="16"/>
        <v>46496.3</v>
      </c>
      <c r="F21" s="171">
        <f t="shared" si="16"/>
        <v>13.298</v>
      </c>
      <c r="G21" s="155">
        <f t="shared" si="16"/>
        <v>92516.6</v>
      </c>
      <c r="H21" s="155">
        <f t="shared" si="16"/>
        <v>13.962</v>
      </c>
      <c r="I21" s="339"/>
      <c r="J21" s="157"/>
      <c r="K21" s="158">
        <f t="shared" ref="K21:K84" si="17">(D21+F21)/2</f>
        <v>13.962</v>
      </c>
      <c r="L21" s="169">
        <f t="shared" si="3"/>
        <v>0</v>
      </c>
      <c r="M21" s="159">
        <f t="shared" ref="M21:M84" si="18">C21+E21</f>
        <v>92516.6</v>
      </c>
      <c r="N21" s="169">
        <f t="shared" si="4"/>
        <v>0</v>
      </c>
      <c r="O21" s="172">
        <f>G21/G9</f>
        <v>0.13369993781539394</v>
      </c>
      <c r="Q21" s="235">
        <f>C21+C24</f>
        <v>354527.20600000001</v>
      </c>
      <c r="S21" s="237">
        <f>C21/D21</f>
        <v>3146.4720361000955</v>
      </c>
      <c r="T21" s="237">
        <f>E21/F21</f>
        <v>3496.4881937133405</v>
      </c>
      <c r="U21" s="237">
        <f t="shared" si="6"/>
        <v>6626.314281621545</v>
      </c>
      <c r="V21" s="161">
        <f t="shared" si="7"/>
        <v>15.052199999999999</v>
      </c>
      <c r="X21" s="275">
        <f>G21/G9</f>
        <v>0.13369993781539394</v>
      </c>
      <c r="AH21" s="366"/>
      <c r="AI21" s="366"/>
      <c r="AJ21" s="366"/>
      <c r="AM21" s="275"/>
    </row>
    <row r="22" spans="1:39" s="161" customFormat="1" ht="41.4">
      <c r="A22" s="173" t="s">
        <v>10</v>
      </c>
      <c r="B22" s="154" t="s">
        <v>82</v>
      </c>
      <c r="C22" s="155">
        <f t="shared" ref="C22:H22" si="19">C24+C25</f>
        <v>320458.90000000002</v>
      </c>
      <c r="D22" s="155">
        <f t="shared" si="19"/>
        <v>105.8092</v>
      </c>
      <c r="E22" s="155">
        <f t="shared" si="19"/>
        <v>278996.39999999997</v>
      </c>
      <c r="F22" s="171">
        <f t="shared" si="19"/>
        <v>91.430999999999997</v>
      </c>
      <c r="G22" s="155">
        <f>G24+G25</f>
        <v>599455.30000000005</v>
      </c>
      <c r="H22" s="155">
        <f t="shared" si="19"/>
        <v>98.620099999999994</v>
      </c>
      <c r="I22" s="336"/>
      <c r="J22" s="157"/>
      <c r="K22" s="158">
        <f t="shared" si="17"/>
        <v>98.620100000000008</v>
      </c>
      <c r="L22" s="169">
        <f>H22-K22</f>
        <v>0</v>
      </c>
      <c r="M22" s="159">
        <f t="shared" si="18"/>
        <v>599455.30000000005</v>
      </c>
      <c r="N22" s="169">
        <f t="shared" si="4"/>
        <v>0</v>
      </c>
      <c r="O22" s="169"/>
      <c r="Q22" s="235">
        <f>E21+E24</f>
        <v>315485.88499999995</v>
      </c>
      <c r="S22" s="237">
        <f>C22/D22</f>
        <v>3028.6487375388911</v>
      </c>
      <c r="T22" s="237">
        <f>E22/F22</f>
        <v>3051.4420710699869</v>
      </c>
      <c r="U22" s="237">
        <f t="shared" si="6"/>
        <v>6078.4292451538795</v>
      </c>
      <c r="V22" s="161">
        <f t="shared" si="7"/>
        <v>97.529899999999998</v>
      </c>
      <c r="AH22" s="366"/>
      <c r="AI22" s="366"/>
      <c r="AJ22" s="366"/>
    </row>
    <row r="23" spans="1:39" s="167" customFormat="1" ht="21">
      <c r="A23" s="162"/>
      <c r="B23" s="163" t="s">
        <v>83</v>
      </c>
      <c r="C23" s="155"/>
      <c r="D23" s="155"/>
      <c r="E23" s="164">
        <f>G23-C23</f>
        <v>0</v>
      </c>
      <c r="F23" s="164"/>
      <c r="G23" s="155"/>
      <c r="H23" s="155"/>
      <c r="I23" s="337"/>
      <c r="J23" s="165"/>
      <c r="K23" s="158">
        <f t="shared" si="17"/>
        <v>0</v>
      </c>
      <c r="L23" s="169">
        <f>H23-K23</f>
        <v>0</v>
      </c>
      <c r="M23" s="159">
        <f t="shared" si="18"/>
        <v>0</v>
      </c>
      <c r="N23" s="169">
        <f t="shared" si="4"/>
        <v>0</v>
      </c>
      <c r="O23" s="168"/>
      <c r="S23" s="237"/>
      <c r="T23" s="237"/>
      <c r="U23" s="237"/>
      <c r="V23" s="167">
        <f t="shared" si="7"/>
        <v>0</v>
      </c>
      <c r="AH23" s="367"/>
      <c r="AI23" s="367"/>
      <c r="AJ23" s="367"/>
    </row>
    <row r="24" spans="1:39" s="167" customFormat="1" ht="21">
      <c r="A24" s="162" t="s">
        <v>84</v>
      </c>
      <c r="B24" s="163" t="s">
        <v>85</v>
      </c>
      <c r="C24" s="164">
        <f t="shared" ref="C24:H24" si="20">C122+C152</f>
        <v>308506.90600000002</v>
      </c>
      <c r="D24" s="164">
        <f t="shared" si="20"/>
        <v>101.8792</v>
      </c>
      <c r="E24" s="164">
        <f t="shared" si="20"/>
        <v>268989.58499999996</v>
      </c>
      <c r="F24" s="164">
        <f t="shared" si="20"/>
        <v>88.194000000000003</v>
      </c>
      <c r="G24" s="164">
        <f t="shared" si="20"/>
        <v>577496.49100000004</v>
      </c>
      <c r="H24" s="164">
        <f t="shared" si="20"/>
        <v>95.036599999999993</v>
      </c>
      <c r="I24" s="337"/>
      <c r="J24" s="165"/>
      <c r="K24" s="158">
        <f t="shared" si="17"/>
        <v>95.036599999999993</v>
      </c>
      <c r="L24" s="169">
        <f t="shared" si="3"/>
        <v>0</v>
      </c>
      <c r="M24" s="159">
        <f t="shared" si="18"/>
        <v>577496.49099999992</v>
      </c>
      <c r="N24" s="169">
        <f t="shared" si="4"/>
        <v>0</v>
      </c>
      <c r="O24" s="168"/>
      <c r="S24" s="237">
        <f>C24/D24</f>
        <v>3028.1638057621185</v>
      </c>
      <c r="T24" s="237">
        <f>E24/F24</f>
        <v>3049.976018776787</v>
      </c>
      <c r="U24" s="237">
        <f t="shared" si="6"/>
        <v>6076.5693532807372</v>
      </c>
      <c r="V24" s="167">
        <f t="shared" si="7"/>
        <v>93.9572</v>
      </c>
      <c r="AH24" s="367"/>
      <c r="AI24" s="367"/>
      <c r="AJ24" s="367"/>
    </row>
    <row r="25" spans="1:39" s="167" customFormat="1" ht="21">
      <c r="A25" s="162" t="s">
        <v>86</v>
      </c>
      <c r="B25" s="163" t="s">
        <v>87</v>
      </c>
      <c r="C25" s="164">
        <f>C27+C29+C31+C33+C35</f>
        <v>11951.994000000001</v>
      </c>
      <c r="D25" s="164">
        <f>D31+D27+D29+D33+D35</f>
        <v>3.93</v>
      </c>
      <c r="E25" s="164">
        <f t="shared" ref="E25:H25" si="21">E31+E27+E29+E33+E35</f>
        <v>10006.815000000001</v>
      </c>
      <c r="F25" s="164">
        <f t="shared" si="21"/>
        <v>3.2370000000000001</v>
      </c>
      <c r="G25" s="164">
        <f t="shared" si="21"/>
        <v>21958.809000000001</v>
      </c>
      <c r="H25" s="164">
        <f t="shared" si="21"/>
        <v>3.5834999999999999</v>
      </c>
      <c r="I25" s="338"/>
      <c r="J25" s="165"/>
      <c r="K25" s="158">
        <f t="shared" si="17"/>
        <v>3.5834999999999999</v>
      </c>
      <c r="L25" s="169">
        <f t="shared" si="3"/>
        <v>0</v>
      </c>
      <c r="M25" s="159">
        <f t="shared" si="18"/>
        <v>21958.809000000001</v>
      </c>
      <c r="N25" s="169">
        <f t="shared" si="4"/>
        <v>0</v>
      </c>
      <c r="O25" s="168"/>
      <c r="S25" s="237">
        <f>C25/D25</f>
        <v>3041.2198473282442</v>
      </c>
      <c r="T25" s="237">
        <f>E25/F25</f>
        <v>3091.3855421686749</v>
      </c>
      <c r="U25" s="237">
        <f t="shared" si="6"/>
        <v>6127.7547090832986</v>
      </c>
      <c r="V25" s="167">
        <f t="shared" si="7"/>
        <v>3.5726</v>
      </c>
      <c r="AH25" s="367"/>
      <c r="AI25" s="367"/>
      <c r="AJ25" s="367"/>
    </row>
    <row r="26" spans="1:39" s="167" customFormat="1" ht="21">
      <c r="A26" s="162"/>
      <c r="B26" s="163" t="s">
        <v>83</v>
      </c>
      <c r="C26" s="164"/>
      <c r="D26" s="164"/>
      <c r="E26" s="164"/>
      <c r="F26" s="164"/>
      <c r="G26" s="164"/>
      <c r="H26" s="164"/>
      <c r="I26" s="337"/>
      <c r="J26" s="165"/>
      <c r="K26" s="158">
        <f t="shared" si="17"/>
        <v>0</v>
      </c>
      <c r="L26" s="169">
        <f t="shared" si="3"/>
        <v>0</v>
      </c>
      <c r="M26" s="159">
        <f t="shared" si="18"/>
        <v>0</v>
      </c>
      <c r="N26" s="169">
        <f t="shared" si="4"/>
        <v>0</v>
      </c>
      <c r="O26" s="168"/>
      <c r="S26" s="237"/>
      <c r="T26" s="237"/>
      <c r="U26" s="237"/>
      <c r="V26" s="167">
        <f t="shared" si="7"/>
        <v>0</v>
      </c>
      <c r="AH26" s="367"/>
      <c r="AI26" s="367"/>
      <c r="AJ26" s="367"/>
    </row>
    <row r="27" spans="1:39" s="167" customFormat="1" ht="21">
      <c r="A27" s="162" t="s">
        <v>88</v>
      </c>
      <c r="B27" s="163" t="s">
        <v>80</v>
      </c>
      <c r="C27" s="164"/>
      <c r="D27" s="164"/>
      <c r="E27" s="164"/>
      <c r="F27" s="164"/>
      <c r="G27" s="164"/>
      <c r="H27" s="164"/>
      <c r="I27" s="337"/>
      <c r="J27" s="165"/>
      <c r="K27" s="158">
        <f t="shared" si="17"/>
        <v>0</v>
      </c>
      <c r="L27" s="169">
        <f t="shared" si="3"/>
        <v>0</v>
      </c>
      <c r="M27" s="159">
        <f t="shared" si="18"/>
        <v>0</v>
      </c>
      <c r="N27" s="169">
        <f t="shared" si="4"/>
        <v>0</v>
      </c>
      <c r="O27" s="168"/>
      <c r="S27" s="237"/>
      <c r="T27" s="237"/>
      <c r="U27" s="237"/>
      <c r="V27" s="167">
        <f t="shared" si="7"/>
        <v>0</v>
      </c>
      <c r="AH27" s="367"/>
      <c r="AI27" s="367"/>
      <c r="AJ27" s="367"/>
    </row>
    <row r="28" spans="1:39" s="167" customFormat="1" ht="21">
      <c r="A28" s="174" t="s">
        <v>164</v>
      </c>
      <c r="B28" s="175" t="s">
        <v>179</v>
      </c>
      <c r="C28" s="164">
        <f t="shared" ref="C28:H28" si="22">C27-C15</f>
        <v>-318316.60699999996</v>
      </c>
      <c r="D28" s="164">
        <f t="shared" si="22"/>
        <v>-103.36019999999999</v>
      </c>
      <c r="E28" s="164">
        <f t="shared" si="22"/>
        <v>-282175.57700000005</v>
      </c>
      <c r="F28" s="164">
        <f t="shared" si="22"/>
        <v>-88.615000000000009</v>
      </c>
      <c r="G28" s="164">
        <f t="shared" si="22"/>
        <v>-600492.18400000012</v>
      </c>
      <c r="H28" s="164">
        <f t="shared" si="22"/>
        <v>-95.987599999999986</v>
      </c>
      <c r="I28" s="337"/>
      <c r="J28" s="165"/>
      <c r="K28" s="158">
        <f t="shared" si="17"/>
        <v>-95.9876</v>
      </c>
      <c r="L28" s="169">
        <f t="shared" si="3"/>
        <v>0</v>
      </c>
      <c r="M28" s="159">
        <f t="shared" si="18"/>
        <v>-600492.18400000001</v>
      </c>
      <c r="N28" s="169">
        <f t="shared" si="4"/>
        <v>0</v>
      </c>
      <c r="O28" s="168"/>
      <c r="S28" s="237">
        <f>C28/D28</f>
        <v>3079.6825760786064</v>
      </c>
      <c r="T28" s="237">
        <f>E28/F28</f>
        <v>3184.2868250296228</v>
      </c>
      <c r="U28" s="237">
        <f t="shared" si="6"/>
        <v>6255.9349749342646</v>
      </c>
      <c r="V28" s="167">
        <f t="shared" si="7"/>
        <v>-97.698599999999999</v>
      </c>
      <c r="AH28" s="367"/>
      <c r="AI28" s="367"/>
      <c r="AJ28" s="367"/>
    </row>
    <row r="29" spans="1:39" s="167" customFormat="1" ht="21">
      <c r="A29" s="162" t="s">
        <v>180</v>
      </c>
      <c r="B29" s="163" t="s">
        <v>181</v>
      </c>
      <c r="C29" s="164"/>
      <c r="D29" s="164"/>
      <c r="E29" s="164"/>
      <c r="F29" s="164"/>
      <c r="G29" s="164"/>
      <c r="H29" s="164"/>
      <c r="I29" s="337"/>
      <c r="J29" s="165"/>
      <c r="K29" s="158">
        <f t="shared" si="17"/>
        <v>0</v>
      </c>
      <c r="L29" s="169">
        <f t="shared" si="3"/>
        <v>0</v>
      </c>
      <c r="M29" s="159">
        <f t="shared" si="18"/>
        <v>0</v>
      </c>
      <c r="N29" s="169">
        <f t="shared" si="4"/>
        <v>0</v>
      </c>
      <c r="O29" s="168"/>
      <c r="S29" s="237"/>
      <c r="T29" s="237"/>
      <c r="U29" s="237"/>
      <c r="V29" s="167">
        <f t="shared" si="7"/>
        <v>0</v>
      </c>
      <c r="AH29" s="367"/>
      <c r="AI29" s="367"/>
      <c r="AJ29" s="367"/>
    </row>
    <row r="30" spans="1:39" s="167" customFormat="1" ht="21">
      <c r="A30" s="174" t="s">
        <v>165</v>
      </c>
      <c r="B30" s="175" t="s">
        <v>182</v>
      </c>
      <c r="C30" s="164">
        <f>C29-C16</f>
        <v>-649.06899999999996</v>
      </c>
      <c r="D30" s="164">
        <f>D29-D16</f>
        <v>-0.21299999999999999</v>
      </c>
      <c r="E30" s="164">
        <f>G30-C30</f>
        <v>-434.8119999999999</v>
      </c>
      <c r="F30" s="164">
        <f>H30-D30</f>
        <v>3.6500000000000005E-2</v>
      </c>
      <c r="G30" s="164">
        <f>G29-G16</f>
        <v>-1083.8809999999999</v>
      </c>
      <c r="H30" s="164">
        <f>H29-H16</f>
        <v>-0.17649999999999999</v>
      </c>
      <c r="I30" s="337"/>
      <c r="J30" s="165"/>
      <c r="K30" s="158">
        <f t="shared" si="17"/>
        <v>-8.8249999999999995E-2</v>
      </c>
      <c r="L30" s="169">
        <f t="shared" si="3"/>
        <v>-8.8249999999999995E-2</v>
      </c>
      <c r="M30" s="159">
        <f t="shared" si="18"/>
        <v>-1083.8809999999999</v>
      </c>
      <c r="N30" s="169">
        <f t="shared" si="4"/>
        <v>0</v>
      </c>
      <c r="O30" s="168"/>
      <c r="S30" s="237">
        <f>C30/D30</f>
        <v>3047.2723004694835</v>
      </c>
      <c r="T30" s="237">
        <f>E30/F30</f>
        <v>-11912.657534246571</v>
      </c>
      <c r="U30" s="237">
        <f t="shared" si="6"/>
        <v>6140.9688385269119</v>
      </c>
      <c r="V30" s="167">
        <f t="shared" si="7"/>
        <v>-0.17630000000000001</v>
      </c>
      <c r="AH30" s="367"/>
      <c r="AI30" s="367"/>
      <c r="AJ30" s="367"/>
    </row>
    <row r="31" spans="1:39" s="167" customFormat="1" ht="21">
      <c r="A31" s="162" t="s">
        <v>183</v>
      </c>
      <c r="B31" s="163" t="s">
        <v>76</v>
      </c>
      <c r="C31" s="164">
        <f>C129+C157</f>
        <v>11732.312</v>
      </c>
      <c r="D31" s="164">
        <f>D129+D157</f>
        <v>3.8580000000000001</v>
      </c>
      <c r="E31" s="164">
        <f t="shared" ref="E31:H31" si="23">E129+E157</f>
        <v>9786.52</v>
      </c>
      <c r="F31" s="164">
        <f t="shared" si="23"/>
        <v>3.1659999999999999</v>
      </c>
      <c r="G31" s="164">
        <f t="shared" si="23"/>
        <v>21518.832000000002</v>
      </c>
      <c r="H31" s="164">
        <f t="shared" si="23"/>
        <v>3.512</v>
      </c>
      <c r="I31" s="337"/>
      <c r="J31" s="165"/>
      <c r="K31" s="158">
        <f t="shared" si="17"/>
        <v>3.512</v>
      </c>
      <c r="L31" s="169">
        <f t="shared" si="3"/>
        <v>0</v>
      </c>
      <c r="M31" s="159">
        <f t="shared" si="18"/>
        <v>21518.832000000002</v>
      </c>
      <c r="N31" s="169">
        <f t="shared" si="4"/>
        <v>0</v>
      </c>
      <c r="O31" s="168"/>
      <c r="S31" s="237">
        <f>C31/D31</f>
        <v>3041.0347330222912</v>
      </c>
      <c r="T31" s="237">
        <f>E31/F31</f>
        <v>3091.1307643714467</v>
      </c>
      <c r="U31" s="237">
        <f t="shared" si="6"/>
        <v>6127.2300683371304</v>
      </c>
      <c r="V31" s="167">
        <f t="shared" si="7"/>
        <v>3.5011000000000001</v>
      </c>
      <c r="AH31" s="367"/>
      <c r="AI31" s="367"/>
      <c r="AJ31" s="367"/>
    </row>
    <row r="32" spans="1:39" s="167" customFormat="1" ht="21">
      <c r="A32" s="174" t="s">
        <v>184</v>
      </c>
      <c r="B32" s="175" t="s">
        <v>185</v>
      </c>
      <c r="C32" s="164">
        <f t="shared" ref="C32:H32" si="24">C31-C17</f>
        <v>8795.3189999999995</v>
      </c>
      <c r="D32" s="164">
        <f t="shared" si="24"/>
        <v>2.8929999999999998</v>
      </c>
      <c r="E32" s="164">
        <f t="shared" si="24"/>
        <v>7443.1970000000001</v>
      </c>
      <c r="F32" s="164">
        <f t="shared" si="24"/>
        <v>2.4079999999999999</v>
      </c>
      <c r="G32" s="164">
        <f t="shared" si="24"/>
        <v>16238.516000000003</v>
      </c>
      <c r="H32" s="164">
        <f t="shared" si="24"/>
        <v>2.6505000000000001</v>
      </c>
      <c r="I32" s="337"/>
      <c r="J32" s="165"/>
      <c r="K32" s="158">
        <f t="shared" si="17"/>
        <v>2.6505000000000001</v>
      </c>
      <c r="L32" s="169">
        <f t="shared" si="3"/>
        <v>0</v>
      </c>
      <c r="M32" s="159">
        <f t="shared" si="18"/>
        <v>16238.516</v>
      </c>
      <c r="N32" s="169">
        <f t="shared" si="4"/>
        <v>0</v>
      </c>
      <c r="O32" s="168"/>
      <c r="S32" s="237">
        <f>C32/D32</f>
        <v>3040.2070515036294</v>
      </c>
      <c r="T32" s="237">
        <f>E32/F32</f>
        <v>3091.0286544850501</v>
      </c>
      <c r="U32" s="237">
        <f t="shared" si="6"/>
        <v>6126.5859271835516</v>
      </c>
      <c r="V32" s="167">
        <f t="shared" si="7"/>
        <v>2.6419999999999999</v>
      </c>
      <c r="AH32" s="367"/>
      <c r="AI32" s="367"/>
      <c r="AJ32" s="367"/>
    </row>
    <row r="33" spans="1:36" s="167" customFormat="1" ht="21">
      <c r="A33" s="174" t="s">
        <v>186</v>
      </c>
      <c r="B33" s="163" t="s">
        <v>178</v>
      </c>
      <c r="C33" s="164"/>
      <c r="D33" s="164"/>
      <c r="E33" s="164">
        <f>G33-C33</f>
        <v>0</v>
      </c>
      <c r="F33" s="164"/>
      <c r="G33" s="164"/>
      <c r="H33" s="164"/>
      <c r="I33" s="337"/>
      <c r="J33" s="165"/>
      <c r="K33" s="158">
        <f t="shared" si="17"/>
        <v>0</v>
      </c>
      <c r="L33" s="169">
        <f t="shared" si="3"/>
        <v>0</v>
      </c>
      <c r="M33" s="159">
        <f t="shared" si="18"/>
        <v>0</v>
      </c>
      <c r="N33" s="169">
        <f t="shared" si="4"/>
        <v>0</v>
      </c>
      <c r="O33" s="168"/>
      <c r="S33" s="237"/>
      <c r="T33" s="237"/>
      <c r="U33" s="237"/>
      <c r="V33" s="167">
        <f t="shared" si="7"/>
        <v>0</v>
      </c>
      <c r="AH33" s="367"/>
      <c r="AI33" s="367"/>
      <c r="AJ33" s="367"/>
    </row>
    <row r="34" spans="1:36" s="167" customFormat="1" ht="21">
      <c r="A34" s="174" t="s">
        <v>187</v>
      </c>
      <c r="B34" s="175" t="s">
        <v>188</v>
      </c>
      <c r="C34" s="164">
        <f>C33-C19</f>
        <v>-20969.746999999999</v>
      </c>
      <c r="D34" s="164">
        <f>D33-D19</f>
        <v>-6.8959999999999999</v>
      </c>
      <c r="E34" s="164">
        <f t="shared" ref="E34:H34" si="25">E33-E19</f>
        <v>-19141.899000000001</v>
      </c>
      <c r="F34" s="164">
        <f t="shared" si="25"/>
        <v>-6.1920000000000002</v>
      </c>
      <c r="G34" s="164">
        <f t="shared" si="25"/>
        <v>-40111.646000000001</v>
      </c>
      <c r="H34" s="164">
        <f t="shared" si="25"/>
        <v>-6.5440000000000005</v>
      </c>
      <c r="I34" s="337"/>
      <c r="J34" s="165"/>
      <c r="K34" s="158">
        <f t="shared" si="17"/>
        <v>-6.5440000000000005</v>
      </c>
      <c r="L34" s="169">
        <f t="shared" si="3"/>
        <v>0</v>
      </c>
      <c r="M34" s="159">
        <f t="shared" si="18"/>
        <v>-40111.646000000001</v>
      </c>
      <c r="N34" s="169">
        <f t="shared" si="4"/>
        <v>0</v>
      </c>
      <c r="O34" s="168"/>
      <c r="S34" s="237">
        <f>C34/D34</f>
        <v>3040.8565835266822</v>
      </c>
      <c r="T34" s="237">
        <f>E34/F34</f>
        <v>3091.3919573643411</v>
      </c>
      <c r="U34" s="237">
        <f t="shared" ref="U34" si="26">G34/H34</f>
        <v>6129.5302567237159</v>
      </c>
      <c r="V34" s="167">
        <f t="shared" si="7"/>
        <v>-6.5260999999999996</v>
      </c>
      <c r="AH34" s="367"/>
      <c r="AI34" s="367"/>
      <c r="AJ34" s="367"/>
    </row>
    <row r="35" spans="1:36" s="167" customFormat="1" ht="21">
      <c r="A35" s="174" t="s">
        <v>244</v>
      </c>
      <c r="B35" s="163" t="s">
        <v>245</v>
      </c>
      <c r="C35" s="164">
        <f>C133+C163</f>
        <v>219.68199999999999</v>
      </c>
      <c r="D35" s="164">
        <f>D133+D163</f>
        <v>7.1999999999999995E-2</v>
      </c>
      <c r="E35" s="164">
        <f>G35-C35</f>
        <v>220.29499999999999</v>
      </c>
      <c r="F35" s="164">
        <f>F133+F163</f>
        <v>7.0999999999999994E-2</v>
      </c>
      <c r="G35" s="164">
        <f>G133+G163</f>
        <v>439.97699999999998</v>
      </c>
      <c r="H35" s="164">
        <f>H133+H163</f>
        <v>7.1499999999999994E-2</v>
      </c>
      <c r="I35" s="337"/>
      <c r="J35" s="165"/>
      <c r="K35" s="158">
        <f t="shared" si="17"/>
        <v>7.1499999999999994E-2</v>
      </c>
      <c r="L35" s="169">
        <f t="shared" si="3"/>
        <v>0</v>
      </c>
      <c r="M35" s="159">
        <f t="shared" si="18"/>
        <v>439.97699999999998</v>
      </c>
      <c r="N35" s="169">
        <f t="shared" si="4"/>
        <v>0</v>
      </c>
      <c r="O35" s="168"/>
      <c r="S35" s="237"/>
      <c r="T35" s="237"/>
      <c r="U35" s="237"/>
      <c r="V35" s="167">
        <f t="shared" si="7"/>
        <v>7.1599999999999997E-2</v>
      </c>
      <c r="AH35" s="367"/>
      <c r="AI35" s="367"/>
      <c r="AJ35" s="367"/>
    </row>
    <row r="36" spans="1:36" s="167" customFormat="1" ht="21">
      <c r="A36" s="174" t="s">
        <v>243</v>
      </c>
      <c r="B36" s="175" t="s">
        <v>188</v>
      </c>
      <c r="C36" s="164">
        <f>C35-C20</f>
        <v>219.68199999999999</v>
      </c>
      <c r="D36" s="164">
        <f>D35-D20</f>
        <v>7.1999999999999995E-2</v>
      </c>
      <c r="E36" s="164">
        <f t="shared" ref="E36:H36" si="27">E35-E20</f>
        <v>220.29499999999999</v>
      </c>
      <c r="F36" s="164">
        <f t="shared" si="27"/>
        <v>7.0999999999999994E-2</v>
      </c>
      <c r="G36" s="164">
        <f t="shared" si="27"/>
        <v>439.97699999999998</v>
      </c>
      <c r="H36" s="164">
        <f t="shared" si="27"/>
        <v>7.1499999999999994E-2</v>
      </c>
      <c r="I36" s="337"/>
      <c r="J36" s="165"/>
      <c r="K36" s="158">
        <f t="shared" si="17"/>
        <v>7.1499999999999994E-2</v>
      </c>
      <c r="L36" s="169">
        <f t="shared" si="3"/>
        <v>0</v>
      </c>
      <c r="M36" s="159">
        <f t="shared" si="18"/>
        <v>439.97699999999998</v>
      </c>
      <c r="N36" s="169">
        <f t="shared" si="4"/>
        <v>0</v>
      </c>
      <c r="O36" s="168"/>
      <c r="S36" s="237">
        <f t="shared" ref="S36:S99" si="28">C36/D36</f>
        <v>3051.1388888888891</v>
      </c>
      <c r="T36" s="237">
        <f t="shared" ref="T36:T99" si="29">E36/F36</f>
        <v>3102.7464788732395</v>
      </c>
      <c r="U36" s="237">
        <f t="shared" si="6"/>
        <v>6153.5244755244757</v>
      </c>
      <c r="V36" s="167">
        <f t="shared" si="7"/>
        <v>7.1599999999999997E-2</v>
      </c>
      <c r="AH36" s="367"/>
      <c r="AI36" s="367"/>
      <c r="AJ36" s="367"/>
    </row>
    <row r="37" spans="1:36" s="167" customFormat="1" ht="21">
      <c r="A37" s="174"/>
      <c r="B37" s="175" t="s">
        <v>97</v>
      </c>
      <c r="C37" s="164"/>
      <c r="D37" s="164"/>
      <c r="E37" s="164"/>
      <c r="F37" s="164"/>
      <c r="G37" s="164"/>
      <c r="H37" s="164"/>
      <c r="I37" s="337"/>
      <c r="J37" s="165"/>
      <c r="K37" s="158">
        <f t="shared" si="17"/>
        <v>0</v>
      </c>
      <c r="L37" s="169">
        <f t="shared" si="3"/>
        <v>0</v>
      </c>
      <c r="M37" s="159">
        <f t="shared" si="18"/>
        <v>0</v>
      </c>
      <c r="N37" s="169">
        <f t="shared" si="4"/>
        <v>0</v>
      </c>
      <c r="O37" s="168"/>
      <c r="S37" s="237" t="e">
        <f t="shared" si="28"/>
        <v>#DIV/0!</v>
      </c>
      <c r="T37" s="237" t="e">
        <f t="shared" si="29"/>
        <v>#DIV/0!</v>
      </c>
      <c r="U37" s="237" t="e">
        <f t="shared" si="6"/>
        <v>#DIV/0!</v>
      </c>
      <c r="V37" s="167">
        <f t="shared" si="7"/>
        <v>0</v>
      </c>
      <c r="AH37" s="367"/>
      <c r="AI37" s="367"/>
      <c r="AJ37" s="367"/>
    </row>
    <row r="38" spans="1:36" s="161" customFormat="1" ht="21" hidden="1">
      <c r="A38" s="153" t="s">
        <v>11</v>
      </c>
      <c r="B38" s="154" t="s">
        <v>89</v>
      </c>
      <c r="C38" s="164"/>
      <c r="D38" s="164"/>
      <c r="E38" s="155">
        <f t="shared" ref="E38:E101" si="30">G38-C38</f>
        <v>0</v>
      </c>
      <c r="F38" s="155"/>
      <c r="G38" s="164"/>
      <c r="H38" s="164"/>
      <c r="I38" s="336"/>
      <c r="J38" s="157"/>
      <c r="K38" s="158">
        <f t="shared" si="17"/>
        <v>0</v>
      </c>
      <c r="L38" s="169">
        <f t="shared" si="3"/>
        <v>0</v>
      </c>
      <c r="M38" s="159">
        <f t="shared" si="18"/>
        <v>0</v>
      </c>
      <c r="N38" s="169">
        <f t="shared" si="4"/>
        <v>0</v>
      </c>
      <c r="O38" s="169"/>
      <c r="S38" s="237" t="e">
        <f t="shared" si="28"/>
        <v>#DIV/0!</v>
      </c>
      <c r="T38" s="237" t="e">
        <f t="shared" si="29"/>
        <v>#DIV/0!</v>
      </c>
      <c r="U38" s="237" t="e">
        <f t="shared" si="6"/>
        <v>#DIV/0!</v>
      </c>
      <c r="V38" s="161">
        <f t="shared" si="7"/>
        <v>0</v>
      </c>
      <c r="AH38" s="366"/>
      <c r="AI38" s="366"/>
      <c r="AJ38" s="366"/>
    </row>
    <row r="39" spans="1:36" s="167" customFormat="1" ht="21" hidden="1">
      <c r="A39" s="162"/>
      <c r="B39" s="163" t="s">
        <v>72</v>
      </c>
      <c r="C39" s="164"/>
      <c r="D39" s="164"/>
      <c r="E39" s="164">
        <f t="shared" si="30"/>
        <v>0</v>
      </c>
      <c r="F39" s="164"/>
      <c r="G39" s="164"/>
      <c r="H39" s="164"/>
      <c r="I39" s="337"/>
      <c r="J39" s="165"/>
      <c r="K39" s="158">
        <f t="shared" si="17"/>
        <v>0</v>
      </c>
      <c r="L39" s="169">
        <f t="shared" si="3"/>
        <v>0</v>
      </c>
      <c r="M39" s="159">
        <f t="shared" si="18"/>
        <v>0</v>
      </c>
      <c r="N39" s="169">
        <f t="shared" si="4"/>
        <v>0</v>
      </c>
      <c r="O39" s="168"/>
      <c r="S39" s="237" t="e">
        <f t="shared" si="28"/>
        <v>#DIV/0!</v>
      </c>
      <c r="T39" s="237" t="e">
        <f t="shared" si="29"/>
        <v>#DIV/0!</v>
      </c>
      <c r="U39" s="237" t="e">
        <f t="shared" si="6"/>
        <v>#DIV/0!</v>
      </c>
      <c r="V39" s="167">
        <f t="shared" si="7"/>
        <v>0</v>
      </c>
      <c r="AH39" s="367"/>
      <c r="AI39" s="367"/>
      <c r="AJ39" s="367"/>
    </row>
    <row r="40" spans="1:36" s="167" customFormat="1" ht="21" hidden="1">
      <c r="A40" s="162" t="s">
        <v>90</v>
      </c>
      <c r="B40" s="163" t="s">
        <v>91</v>
      </c>
      <c r="C40" s="164"/>
      <c r="D40" s="164"/>
      <c r="E40" s="164">
        <f t="shared" si="30"/>
        <v>0</v>
      </c>
      <c r="F40" s="164"/>
      <c r="G40" s="164"/>
      <c r="H40" s="164"/>
      <c r="I40" s="337"/>
      <c r="J40" s="165"/>
      <c r="K40" s="158">
        <f t="shared" si="17"/>
        <v>0</v>
      </c>
      <c r="L40" s="169">
        <f t="shared" si="3"/>
        <v>0</v>
      </c>
      <c r="M40" s="159">
        <f t="shared" si="18"/>
        <v>0</v>
      </c>
      <c r="N40" s="169">
        <f t="shared" si="4"/>
        <v>0</v>
      </c>
      <c r="O40" s="168"/>
      <c r="S40" s="237" t="e">
        <f t="shared" si="28"/>
        <v>#DIV/0!</v>
      </c>
      <c r="T40" s="237" t="e">
        <f t="shared" si="29"/>
        <v>#DIV/0!</v>
      </c>
      <c r="U40" s="237" t="e">
        <f t="shared" si="6"/>
        <v>#DIV/0!</v>
      </c>
      <c r="V40" s="167">
        <f t="shared" si="7"/>
        <v>0</v>
      </c>
      <c r="AH40" s="367"/>
      <c r="AI40" s="367"/>
      <c r="AJ40" s="367"/>
    </row>
    <row r="41" spans="1:36" s="167" customFormat="1" ht="21" hidden="1">
      <c r="A41" s="162" t="s">
        <v>92</v>
      </c>
      <c r="B41" s="163" t="s">
        <v>74</v>
      </c>
      <c r="C41" s="164"/>
      <c r="D41" s="164"/>
      <c r="E41" s="164">
        <f t="shared" si="30"/>
        <v>0</v>
      </c>
      <c r="F41" s="164"/>
      <c r="G41" s="164"/>
      <c r="H41" s="164"/>
      <c r="I41" s="337"/>
      <c r="J41" s="165"/>
      <c r="K41" s="158">
        <f t="shared" si="17"/>
        <v>0</v>
      </c>
      <c r="L41" s="169">
        <f t="shared" si="3"/>
        <v>0</v>
      </c>
      <c r="M41" s="159">
        <f t="shared" si="18"/>
        <v>0</v>
      </c>
      <c r="N41" s="169">
        <f t="shared" si="4"/>
        <v>0</v>
      </c>
      <c r="O41" s="168"/>
      <c r="S41" s="237" t="e">
        <f t="shared" si="28"/>
        <v>#DIV/0!</v>
      </c>
      <c r="T41" s="237" t="e">
        <f t="shared" si="29"/>
        <v>#DIV/0!</v>
      </c>
      <c r="U41" s="237" t="e">
        <f t="shared" si="6"/>
        <v>#DIV/0!</v>
      </c>
      <c r="V41" s="167">
        <f t="shared" si="7"/>
        <v>0</v>
      </c>
      <c r="AH41" s="367"/>
      <c r="AI41" s="367"/>
      <c r="AJ41" s="367"/>
    </row>
    <row r="42" spans="1:36" s="167" customFormat="1" ht="21" hidden="1">
      <c r="A42" s="162"/>
      <c r="B42" s="163" t="s">
        <v>72</v>
      </c>
      <c r="C42" s="164"/>
      <c r="D42" s="164"/>
      <c r="E42" s="164">
        <f t="shared" si="30"/>
        <v>0</v>
      </c>
      <c r="F42" s="164"/>
      <c r="G42" s="164"/>
      <c r="H42" s="164"/>
      <c r="I42" s="337"/>
      <c r="J42" s="165"/>
      <c r="K42" s="158">
        <f t="shared" si="17"/>
        <v>0</v>
      </c>
      <c r="L42" s="169">
        <f t="shared" si="3"/>
        <v>0</v>
      </c>
      <c r="M42" s="159">
        <f t="shared" si="18"/>
        <v>0</v>
      </c>
      <c r="N42" s="169">
        <f t="shared" si="4"/>
        <v>0</v>
      </c>
      <c r="O42" s="168"/>
      <c r="S42" s="237" t="e">
        <f t="shared" si="28"/>
        <v>#DIV/0!</v>
      </c>
      <c r="T42" s="237" t="e">
        <f t="shared" si="29"/>
        <v>#DIV/0!</v>
      </c>
      <c r="U42" s="237" t="e">
        <f t="shared" si="6"/>
        <v>#DIV/0!</v>
      </c>
      <c r="V42" s="167">
        <f t="shared" si="7"/>
        <v>0</v>
      </c>
      <c r="AH42" s="367"/>
      <c r="AI42" s="367"/>
      <c r="AJ42" s="367"/>
    </row>
    <row r="43" spans="1:36" s="167" customFormat="1" ht="21" hidden="1">
      <c r="A43" s="162" t="s">
        <v>93</v>
      </c>
      <c r="B43" s="163" t="s">
        <v>94</v>
      </c>
      <c r="C43" s="164"/>
      <c r="D43" s="164"/>
      <c r="E43" s="164">
        <f t="shared" si="30"/>
        <v>0</v>
      </c>
      <c r="F43" s="164"/>
      <c r="G43" s="164"/>
      <c r="H43" s="164"/>
      <c r="I43" s="337"/>
      <c r="J43" s="165"/>
      <c r="K43" s="158">
        <f t="shared" si="17"/>
        <v>0</v>
      </c>
      <c r="L43" s="169">
        <f t="shared" si="3"/>
        <v>0</v>
      </c>
      <c r="M43" s="159">
        <f t="shared" si="18"/>
        <v>0</v>
      </c>
      <c r="N43" s="169">
        <f t="shared" si="4"/>
        <v>0</v>
      </c>
      <c r="O43" s="168"/>
      <c r="S43" s="237" t="e">
        <f t="shared" si="28"/>
        <v>#DIV/0!</v>
      </c>
      <c r="T43" s="237" t="e">
        <f t="shared" si="29"/>
        <v>#DIV/0!</v>
      </c>
      <c r="U43" s="237" t="e">
        <f t="shared" si="6"/>
        <v>#DIV/0!</v>
      </c>
      <c r="V43" s="167">
        <f t="shared" si="7"/>
        <v>0</v>
      </c>
      <c r="AH43" s="367"/>
      <c r="AI43" s="367"/>
      <c r="AJ43" s="367"/>
    </row>
    <row r="44" spans="1:36" s="167" customFormat="1" ht="21" hidden="1">
      <c r="A44" s="162" t="s">
        <v>95</v>
      </c>
      <c r="B44" s="163" t="s">
        <v>96</v>
      </c>
      <c r="C44" s="164"/>
      <c r="D44" s="164"/>
      <c r="E44" s="164">
        <f t="shared" si="30"/>
        <v>0</v>
      </c>
      <c r="F44" s="164"/>
      <c r="G44" s="164"/>
      <c r="H44" s="164"/>
      <c r="I44" s="337"/>
      <c r="J44" s="165"/>
      <c r="K44" s="158">
        <f t="shared" si="17"/>
        <v>0</v>
      </c>
      <c r="L44" s="169">
        <f t="shared" si="3"/>
        <v>0</v>
      </c>
      <c r="M44" s="159">
        <f t="shared" si="18"/>
        <v>0</v>
      </c>
      <c r="N44" s="169">
        <f t="shared" si="4"/>
        <v>0</v>
      </c>
      <c r="O44" s="168"/>
      <c r="S44" s="237" t="e">
        <f t="shared" si="28"/>
        <v>#DIV/0!</v>
      </c>
      <c r="T44" s="237" t="e">
        <f t="shared" si="29"/>
        <v>#DIV/0!</v>
      </c>
      <c r="U44" s="237" t="e">
        <f t="shared" si="6"/>
        <v>#DIV/0!</v>
      </c>
      <c r="V44" s="167">
        <f t="shared" si="7"/>
        <v>0</v>
      </c>
      <c r="AH44" s="367"/>
      <c r="AI44" s="367"/>
      <c r="AJ44" s="367"/>
    </row>
    <row r="45" spans="1:36" s="176" customFormat="1" ht="21.6" hidden="1" thickBot="1">
      <c r="A45" s="162"/>
      <c r="B45" s="163" t="s">
        <v>97</v>
      </c>
      <c r="C45" s="164"/>
      <c r="D45" s="164"/>
      <c r="E45" s="164">
        <f t="shared" si="30"/>
        <v>0</v>
      </c>
      <c r="F45" s="164"/>
      <c r="G45" s="164"/>
      <c r="H45" s="164"/>
      <c r="I45" s="337"/>
      <c r="J45" s="165"/>
      <c r="K45" s="158">
        <f t="shared" si="17"/>
        <v>0</v>
      </c>
      <c r="L45" s="169">
        <f t="shared" si="3"/>
        <v>0</v>
      </c>
      <c r="M45" s="159">
        <f t="shared" si="18"/>
        <v>0</v>
      </c>
      <c r="N45" s="169">
        <f t="shared" si="4"/>
        <v>0</v>
      </c>
      <c r="O45" s="168"/>
      <c r="S45" s="237" t="e">
        <f t="shared" si="28"/>
        <v>#DIV/0!</v>
      </c>
      <c r="T45" s="237" t="e">
        <f t="shared" si="29"/>
        <v>#DIV/0!</v>
      </c>
      <c r="U45" s="237" t="e">
        <f t="shared" si="6"/>
        <v>#DIV/0!</v>
      </c>
      <c r="V45" s="176">
        <f t="shared" si="7"/>
        <v>0</v>
      </c>
      <c r="AH45" s="368"/>
      <c r="AI45" s="368"/>
      <c r="AJ45" s="368"/>
    </row>
    <row r="46" spans="1:36" s="161" customFormat="1" ht="21" hidden="1">
      <c r="A46" s="153" t="s">
        <v>98</v>
      </c>
      <c r="B46" s="154" t="s">
        <v>99</v>
      </c>
      <c r="C46" s="155"/>
      <c r="D46" s="155"/>
      <c r="E46" s="155">
        <f t="shared" si="30"/>
        <v>0</v>
      </c>
      <c r="F46" s="155"/>
      <c r="G46" s="155"/>
      <c r="H46" s="155"/>
      <c r="I46" s="336"/>
      <c r="J46" s="157"/>
      <c r="K46" s="158">
        <f t="shared" si="17"/>
        <v>0</v>
      </c>
      <c r="L46" s="169">
        <f t="shared" si="3"/>
        <v>0</v>
      </c>
      <c r="M46" s="159">
        <f t="shared" si="18"/>
        <v>0</v>
      </c>
      <c r="N46" s="169">
        <f t="shared" si="4"/>
        <v>0</v>
      </c>
      <c r="O46" s="169"/>
      <c r="S46" s="237" t="e">
        <f t="shared" si="28"/>
        <v>#DIV/0!</v>
      </c>
      <c r="T46" s="237" t="e">
        <f t="shared" si="29"/>
        <v>#DIV/0!</v>
      </c>
      <c r="U46" s="237" t="e">
        <f t="shared" si="6"/>
        <v>#DIV/0!</v>
      </c>
      <c r="V46" s="161">
        <f t="shared" si="7"/>
        <v>0</v>
      </c>
      <c r="AH46" s="366"/>
      <c r="AI46" s="366"/>
      <c r="AJ46" s="366"/>
    </row>
    <row r="47" spans="1:36" s="161" customFormat="1" ht="21" hidden="1">
      <c r="A47" s="153" t="s">
        <v>100</v>
      </c>
      <c r="B47" s="154" t="s">
        <v>101</v>
      </c>
      <c r="C47" s="155"/>
      <c r="D47" s="155"/>
      <c r="E47" s="155">
        <f t="shared" si="30"/>
        <v>0</v>
      </c>
      <c r="F47" s="155"/>
      <c r="G47" s="155"/>
      <c r="H47" s="155"/>
      <c r="I47" s="336"/>
      <c r="J47" s="157"/>
      <c r="K47" s="158">
        <f t="shared" si="17"/>
        <v>0</v>
      </c>
      <c r="L47" s="169">
        <f t="shared" si="3"/>
        <v>0</v>
      </c>
      <c r="M47" s="159">
        <f t="shared" si="18"/>
        <v>0</v>
      </c>
      <c r="N47" s="169">
        <f t="shared" si="4"/>
        <v>0</v>
      </c>
      <c r="O47" s="169"/>
      <c r="S47" s="237" t="e">
        <f t="shared" si="28"/>
        <v>#DIV/0!</v>
      </c>
      <c r="T47" s="237" t="e">
        <f t="shared" si="29"/>
        <v>#DIV/0!</v>
      </c>
      <c r="U47" s="237" t="e">
        <f t="shared" si="6"/>
        <v>#DIV/0!</v>
      </c>
      <c r="V47" s="161">
        <f t="shared" si="7"/>
        <v>0</v>
      </c>
      <c r="AH47" s="366"/>
      <c r="AI47" s="366"/>
      <c r="AJ47" s="366"/>
    </row>
    <row r="48" spans="1:36" s="167" customFormat="1" ht="21" hidden="1">
      <c r="A48" s="162"/>
      <c r="B48" s="163" t="s">
        <v>83</v>
      </c>
      <c r="C48" s="164"/>
      <c r="D48" s="164"/>
      <c r="E48" s="164">
        <f t="shared" si="30"/>
        <v>0</v>
      </c>
      <c r="F48" s="164"/>
      <c r="G48" s="164"/>
      <c r="H48" s="164"/>
      <c r="I48" s="337"/>
      <c r="J48" s="165"/>
      <c r="K48" s="158">
        <f t="shared" si="17"/>
        <v>0</v>
      </c>
      <c r="L48" s="169">
        <f t="shared" si="3"/>
        <v>0</v>
      </c>
      <c r="M48" s="159">
        <f t="shared" si="18"/>
        <v>0</v>
      </c>
      <c r="N48" s="169">
        <f t="shared" si="4"/>
        <v>0</v>
      </c>
      <c r="O48" s="168"/>
      <c r="S48" s="237" t="e">
        <f t="shared" si="28"/>
        <v>#DIV/0!</v>
      </c>
      <c r="T48" s="237" t="e">
        <f t="shared" si="29"/>
        <v>#DIV/0!</v>
      </c>
      <c r="U48" s="237" t="e">
        <f t="shared" si="6"/>
        <v>#DIV/0!</v>
      </c>
      <c r="V48" s="167">
        <f t="shared" si="7"/>
        <v>0</v>
      </c>
      <c r="AH48" s="367"/>
      <c r="AI48" s="367"/>
      <c r="AJ48" s="367"/>
    </row>
    <row r="49" spans="1:36" s="167" customFormat="1" ht="21" hidden="1">
      <c r="A49" s="162" t="s">
        <v>102</v>
      </c>
      <c r="B49" s="163" t="s">
        <v>85</v>
      </c>
      <c r="C49" s="164"/>
      <c r="D49" s="164"/>
      <c r="E49" s="164">
        <f t="shared" si="30"/>
        <v>0</v>
      </c>
      <c r="F49" s="164"/>
      <c r="G49" s="164"/>
      <c r="H49" s="164"/>
      <c r="I49" s="337"/>
      <c r="J49" s="165"/>
      <c r="K49" s="158">
        <f t="shared" si="17"/>
        <v>0</v>
      </c>
      <c r="L49" s="169">
        <f t="shared" si="3"/>
        <v>0</v>
      </c>
      <c r="M49" s="159">
        <f t="shared" si="18"/>
        <v>0</v>
      </c>
      <c r="N49" s="169">
        <f t="shared" si="4"/>
        <v>0</v>
      </c>
      <c r="O49" s="168"/>
      <c r="S49" s="237" t="e">
        <f t="shared" si="28"/>
        <v>#DIV/0!</v>
      </c>
      <c r="T49" s="237" t="e">
        <f t="shared" si="29"/>
        <v>#DIV/0!</v>
      </c>
      <c r="U49" s="237" t="e">
        <f t="shared" si="6"/>
        <v>#DIV/0!</v>
      </c>
      <c r="V49" s="167">
        <f t="shared" si="7"/>
        <v>0</v>
      </c>
      <c r="AH49" s="367"/>
      <c r="AI49" s="367"/>
      <c r="AJ49" s="367"/>
    </row>
    <row r="50" spans="1:36" s="167" customFormat="1" ht="21" hidden="1">
      <c r="A50" s="162" t="s">
        <v>103</v>
      </c>
      <c r="B50" s="163" t="s">
        <v>87</v>
      </c>
      <c r="C50" s="164"/>
      <c r="D50" s="164"/>
      <c r="E50" s="164">
        <f t="shared" si="30"/>
        <v>0</v>
      </c>
      <c r="F50" s="164"/>
      <c r="G50" s="164"/>
      <c r="H50" s="164"/>
      <c r="I50" s="337"/>
      <c r="J50" s="165"/>
      <c r="K50" s="158">
        <f t="shared" si="17"/>
        <v>0</v>
      </c>
      <c r="L50" s="169">
        <f t="shared" si="3"/>
        <v>0</v>
      </c>
      <c r="M50" s="159">
        <f t="shared" si="18"/>
        <v>0</v>
      </c>
      <c r="N50" s="169">
        <f t="shared" si="4"/>
        <v>0</v>
      </c>
      <c r="O50" s="168"/>
      <c r="S50" s="237" t="e">
        <f t="shared" si="28"/>
        <v>#DIV/0!</v>
      </c>
      <c r="T50" s="237" t="e">
        <f t="shared" si="29"/>
        <v>#DIV/0!</v>
      </c>
      <c r="U50" s="237" t="e">
        <f t="shared" si="6"/>
        <v>#DIV/0!</v>
      </c>
      <c r="V50" s="167">
        <f t="shared" si="7"/>
        <v>0</v>
      </c>
      <c r="AH50" s="367"/>
      <c r="AI50" s="367"/>
      <c r="AJ50" s="367"/>
    </row>
    <row r="51" spans="1:36" s="167" customFormat="1" ht="21" hidden="1">
      <c r="A51" s="162"/>
      <c r="B51" s="163" t="s">
        <v>83</v>
      </c>
      <c r="C51" s="164"/>
      <c r="D51" s="164"/>
      <c r="E51" s="164">
        <f t="shared" si="30"/>
        <v>0</v>
      </c>
      <c r="F51" s="164"/>
      <c r="G51" s="164"/>
      <c r="H51" s="164"/>
      <c r="I51" s="337"/>
      <c r="J51" s="165"/>
      <c r="K51" s="158">
        <f t="shared" si="17"/>
        <v>0</v>
      </c>
      <c r="L51" s="169">
        <f t="shared" si="3"/>
        <v>0</v>
      </c>
      <c r="M51" s="159">
        <f t="shared" si="18"/>
        <v>0</v>
      </c>
      <c r="N51" s="169">
        <f t="shared" si="4"/>
        <v>0</v>
      </c>
      <c r="O51" s="168"/>
      <c r="S51" s="237" t="e">
        <f t="shared" si="28"/>
        <v>#DIV/0!</v>
      </c>
      <c r="T51" s="237" t="e">
        <f t="shared" si="29"/>
        <v>#DIV/0!</v>
      </c>
      <c r="U51" s="237" t="e">
        <f t="shared" si="6"/>
        <v>#DIV/0!</v>
      </c>
      <c r="V51" s="167">
        <f t="shared" si="7"/>
        <v>0</v>
      </c>
      <c r="AH51" s="367"/>
      <c r="AI51" s="367"/>
      <c r="AJ51" s="367"/>
    </row>
    <row r="52" spans="1:36" s="167" customFormat="1" ht="21" hidden="1">
      <c r="A52" s="162" t="s">
        <v>104</v>
      </c>
      <c r="B52" s="163" t="s">
        <v>94</v>
      </c>
      <c r="C52" s="164"/>
      <c r="D52" s="164"/>
      <c r="E52" s="164">
        <f t="shared" si="30"/>
        <v>0</v>
      </c>
      <c r="F52" s="164"/>
      <c r="G52" s="164"/>
      <c r="H52" s="164"/>
      <c r="I52" s="337"/>
      <c r="J52" s="165"/>
      <c r="K52" s="158">
        <f t="shared" si="17"/>
        <v>0</v>
      </c>
      <c r="L52" s="169">
        <f t="shared" si="3"/>
        <v>0</v>
      </c>
      <c r="M52" s="159">
        <f t="shared" si="18"/>
        <v>0</v>
      </c>
      <c r="N52" s="169">
        <f t="shared" si="4"/>
        <v>0</v>
      </c>
      <c r="O52" s="168"/>
      <c r="S52" s="237" t="e">
        <f t="shared" si="28"/>
        <v>#DIV/0!</v>
      </c>
      <c r="T52" s="237" t="e">
        <f t="shared" si="29"/>
        <v>#DIV/0!</v>
      </c>
      <c r="U52" s="237" t="e">
        <f t="shared" si="6"/>
        <v>#DIV/0!</v>
      </c>
      <c r="V52" s="167">
        <f t="shared" si="7"/>
        <v>0</v>
      </c>
      <c r="AH52" s="367"/>
      <c r="AI52" s="367"/>
      <c r="AJ52" s="367"/>
    </row>
    <row r="53" spans="1:36" s="167" customFormat="1" ht="21" hidden="1">
      <c r="A53" s="177" t="s">
        <v>105</v>
      </c>
      <c r="B53" s="163" t="s">
        <v>106</v>
      </c>
      <c r="C53" s="164"/>
      <c r="D53" s="164"/>
      <c r="E53" s="164">
        <f t="shared" si="30"/>
        <v>0</v>
      </c>
      <c r="F53" s="164"/>
      <c r="G53" s="164"/>
      <c r="H53" s="164"/>
      <c r="I53" s="337"/>
      <c r="J53" s="165"/>
      <c r="K53" s="158">
        <f t="shared" si="17"/>
        <v>0</v>
      </c>
      <c r="L53" s="169">
        <f t="shared" si="3"/>
        <v>0</v>
      </c>
      <c r="M53" s="159">
        <f t="shared" si="18"/>
        <v>0</v>
      </c>
      <c r="N53" s="169">
        <f t="shared" si="4"/>
        <v>0</v>
      </c>
      <c r="O53" s="168"/>
      <c r="S53" s="237" t="e">
        <f t="shared" si="28"/>
        <v>#DIV/0!</v>
      </c>
      <c r="T53" s="237" t="e">
        <f t="shared" si="29"/>
        <v>#DIV/0!</v>
      </c>
      <c r="U53" s="237" t="e">
        <f t="shared" si="6"/>
        <v>#DIV/0!</v>
      </c>
      <c r="V53" s="167">
        <f t="shared" si="7"/>
        <v>0</v>
      </c>
      <c r="AH53" s="367"/>
      <c r="AI53" s="367"/>
      <c r="AJ53" s="367"/>
    </row>
    <row r="54" spans="1:36" s="167" customFormat="1" ht="21" hidden="1">
      <c r="A54" s="162" t="s">
        <v>107</v>
      </c>
      <c r="B54" s="163" t="s">
        <v>96</v>
      </c>
      <c r="C54" s="164"/>
      <c r="D54" s="164"/>
      <c r="E54" s="164">
        <f t="shared" si="30"/>
        <v>0</v>
      </c>
      <c r="F54" s="164"/>
      <c r="G54" s="164"/>
      <c r="H54" s="164"/>
      <c r="I54" s="337"/>
      <c r="J54" s="165"/>
      <c r="K54" s="158">
        <f t="shared" si="17"/>
        <v>0</v>
      </c>
      <c r="L54" s="169">
        <f t="shared" si="3"/>
        <v>0</v>
      </c>
      <c r="M54" s="159">
        <f t="shared" si="18"/>
        <v>0</v>
      </c>
      <c r="N54" s="169">
        <f t="shared" si="4"/>
        <v>0</v>
      </c>
      <c r="O54" s="168"/>
      <c r="S54" s="237" t="e">
        <f t="shared" si="28"/>
        <v>#DIV/0!</v>
      </c>
      <c r="T54" s="237" t="e">
        <f t="shared" si="29"/>
        <v>#DIV/0!</v>
      </c>
      <c r="U54" s="237" t="e">
        <f t="shared" si="6"/>
        <v>#DIV/0!</v>
      </c>
      <c r="V54" s="167">
        <f t="shared" si="7"/>
        <v>0</v>
      </c>
      <c r="AH54" s="367"/>
      <c r="AI54" s="367"/>
      <c r="AJ54" s="367"/>
    </row>
    <row r="55" spans="1:36" s="167" customFormat="1" ht="21" hidden="1">
      <c r="A55" s="177" t="s">
        <v>108</v>
      </c>
      <c r="B55" s="163" t="s">
        <v>109</v>
      </c>
      <c r="C55" s="164"/>
      <c r="D55" s="164"/>
      <c r="E55" s="164">
        <f t="shared" si="30"/>
        <v>0</v>
      </c>
      <c r="F55" s="164"/>
      <c r="G55" s="164"/>
      <c r="H55" s="164"/>
      <c r="I55" s="337"/>
      <c r="J55" s="165"/>
      <c r="K55" s="158">
        <f t="shared" si="17"/>
        <v>0</v>
      </c>
      <c r="L55" s="169">
        <f t="shared" si="3"/>
        <v>0</v>
      </c>
      <c r="M55" s="159">
        <f t="shared" si="18"/>
        <v>0</v>
      </c>
      <c r="N55" s="169">
        <f t="shared" si="4"/>
        <v>0</v>
      </c>
      <c r="O55" s="168"/>
      <c r="S55" s="237" t="e">
        <f t="shared" si="28"/>
        <v>#DIV/0!</v>
      </c>
      <c r="T55" s="237" t="e">
        <f t="shared" si="29"/>
        <v>#DIV/0!</v>
      </c>
      <c r="U55" s="237" t="e">
        <f t="shared" si="6"/>
        <v>#DIV/0!</v>
      </c>
      <c r="V55" s="167">
        <f t="shared" si="7"/>
        <v>0</v>
      </c>
      <c r="AH55" s="367"/>
      <c r="AI55" s="367"/>
      <c r="AJ55" s="367"/>
    </row>
    <row r="56" spans="1:36" s="167" customFormat="1" ht="21" hidden="1">
      <c r="A56" s="162"/>
      <c r="B56" s="163" t="s">
        <v>97</v>
      </c>
      <c r="C56" s="164"/>
      <c r="D56" s="164"/>
      <c r="E56" s="164">
        <f t="shared" si="30"/>
        <v>0</v>
      </c>
      <c r="F56" s="164"/>
      <c r="G56" s="164"/>
      <c r="H56" s="164"/>
      <c r="I56" s="337"/>
      <c r="J56" s="165"/>
      <c r="K56" s="158">
        <f t="shared" si="17"/>
        <v>0</v>
      </c>
      <c r="L56" s="169">
        <f t="shared" si="3"/>
        <v>0</v>
      </c>
      <c r="M56" s="159">
        <f t="shared" si="18"/>
        <v>0</v>
      </c>
      <c r="N56" s="169">
        <f t="shared" si="4"/>
        <v>0</v>
      </c>
      <c r="O56" s="168"/>
      <c r="S56" s="237" t="e">
        <f t="shared" si="28"/>
        <v>#DIV/0!</v>
      </c>
      <c r="T56" s="237" t="e">
        <f t="shared" si="29"/>
        <v>#DIV/0!</v>
      </c>
      <c r="U56" s="237" t="e">
        <f t="shared" si="6"/>
        <v>#DIV/0!</v>
      </c>
      <c r="V56" s="167">
        <f t="shared" si="7"/>
        <v>0</v>
      </c>
      <c r="AH56" s="367"/>
      <c r="AI56" s="367"/>
      <c r="AJ56" s="367"/>
    </row>
    <row r="57" spans="1:36" s="167" customFormat="1" ht="21" hidden="1">
      <c r="A57" s="162" t="s">
        <v>110</v>
      </c>
      <c r="B57" s="163" t="s">
        <v>111</v>
      </c>
      <c r="C57" s="164"/>
      <c r="D57" s="164"/>
      <c r="E57" s="164">
        <f t="shared" si="30"/>
        <v>0</v>
      </c>
      <c r="F57" s="164"/>
      <c r="G57" s="164"/>
      <c r="H57" s="164"/>
      <c r="I57" s="337"/>
      <c r="J57" s="165"/>
      <c r="K57" s="158">
        <f t="shared" si="17"/>
        <v>0</v>
      </c>
      <c r="L57" s="169">
        <f t="shared" si="3"/>
        <v>0</v>
      </c>
      <c r="M57" s="159">
        <f t="shared" si="18"/>
        <v>0</v>
      </c>
      <c r="N57" s="169">
        <f t="shared" si="4"/>
        <v>0</v>
      </c>
      <c r="O57" s="168"/>
      <c r="S57" s="237" t="e">
        <f t="shared" si="28"/>
        <v>#DIV/0!</v>
      </c>
      <c r="T57" s="237" t="e">
        <f t="shared" si="29"/>
        <v>#DIV/0!</v>
      </c>
      <c r="U57" s="237" t="e">
        <f t="shared" si="6"/>
        <v>#DIV/0!</v>
      </c>
      <c r="V57" s="167">
        <f t="shared" si="7"/>
        <v>0</v>
      </c>
      <c r="AH57" s="367"/>
      <c r="AI57" s="367"/>
      <c r="AJ57" s="367"/>
    </row>
    <row r="58" spans="1:36" s="167" customFormat="1" ht="21" hidden="1">
      <c r="A58" s="162" t="s">
        <v>112</v>
      </c>
      <c r="B58" s="178" t="s">
        <v>113</v>
      </c>
      <c r="C58" s="164"/>
      <c r="D58" s="164"/>
      <c r="E58" s="164">
        <f t="shared" si="30"/>
        <v>0</v>
      </c>
      <c r="F58" s="164"/>
      <c r="G58" s="164"/>
      <c r="H58" s="164"/>
      <c r="I58" s="337"/>
      <c r="J58" s="165"/>
      <c r="K58" s="158">
        <f t="shared" si="17"/>
        <v>0</v>
      </c>
      <c r="L58" s="169">
        <f t="shared" si="3"/>
        <v>0</v>
      </c>
      <c r="M58" s="159">
        <f t="shared" si="18"/>
        <v>0</v>
      </c>
      <c r="N58" s="169">
        <f t="shared" si="4"/>
        <v>0</v>
      </c>
      <c r="O58" s="168"/>
      <c r="S58" s="237" t="e">
        <f t="shared" si="28"/>
        <v>#DIV/0!</v>
      </c>
      <c r="T58" s="237" t="e">
        <f t="shared" si="29"/>
        <v>#DIV/0!</v>
      </c>
      <c r="U58" s="237" t="e">
        <f t="shared" si="6"/>
        <v>#DIV/0!</v>
      </c>
      <c r="V58" s="167">
        <f t="shared" si="7"/>
        <v>0</v>
      </c>
      <c r="AH58" s="367"/>
      <c r="AI58" s="367"/>
      <c r="AJ58" s="367"/>
    </row>
    <row r="59" spans="1:36" s="167" customFormat="1" ht="21" hidden="1">
      <c r="A59" s="162" t="s">
        <v>114</v>
      </c>
      <c r="B59" s="178" t="s">
        <v>115</v>
      </c>
      <c r="C59" s="164"/>
      <c r="D59" s="164"/>
      <c r="E59" s="164">
        <f t="shared" si="30"/>
        <v>0</v>
      </c>
      <c r="F59" s="164"/>
      <c r="G59" s="164"/>
      <c r="H59" s="164"/>
      <c r="I59" s="337"/>
      <c r="J59" s="165"/>
      <c r="K59" s="158">
        <f t="shared" si="17"/>
        <v>0</v>
      </c>
      <c r="L59" s="169">
        <f t="shared" si="3"/>
        <v>0</v>
      </c>
      <c r="M59" s="159">
        <f t="shared" si="18"/>
        <v>0</v>
      </c>
      <c r="N59" s="169">
        <f t="shared" si="4"/>
        <v>0</v>
      </c>
      <c r="O59" s="168"/>
      <c r="S59" s="237" t="e">
        <f t="shared" si="28"/>
        <v>#DIV/0!</v>
      </c>
      <c r="T59" s="237" t="e">
        <f t="shared" si="29"/>
        <v>#DIV/0!</v>
      </c>
      <c r="U59" s="237" t="e">
        <f t="shared" si="6"/>
        <v>#DIV/0!</v>
      </c>
      <c r="V59" s="167">
        <f t="shared" si="7"/>
        <v>0</v>
      </c>
      <c r="AH59" s="367"/>
      <c r="AI59" s="367"/>
      <c r="AJ59" s="367"/>
    </row>
    <row r="60" spans="1:36" s="167" customFormat="1" ht="21" hidden="1">
      <c r="A60" s="162" t="s">
        <v>116</v>
      </c>
      <c r="B60" s="178" t="s">
        <v>117</v>
      </c>
      <c r="C60" s="164"/>
      <c r="D60" s="164"/>
      <c r="E60" s="164">
        <f t="shared" si="30"/>
        <v>0</v>
      </c>
      <c r="F60" s="164"/>
      <c r="G60" s="164"/>
      <c r="H60" s="164"/>
      <c r="I60" s="337"/>
      <c r="J60" s="165"/>
      <c r="K60" s="158">
        <f t="shared" si="17"/>
        <v>0</v>
      </c>
      <c r="L60" s="169">
        <f t="shared" si="3"/>
        <v>0</v>
      </c>
      <c r="M60" s="159">
        <f t="shared" si="18"/>
        <v>0</v>
      </c>
      <c r="N60" s="169">
        <f t="shared" si="4"/>
        <v>0</v>
      </c>
      <c r="O60" s="168"/>
      <c r="S60" s="237" t="e">
        <f t="shared" si="28"/>
        <v>#DIV/0!</v>
      </c>
      <c r="T60" s="237" t="e">
        <f t="shared" si="29"/>
        <v>#DIV/0!</v>
      </c>
      <c r="U60" s="237" t="e">
        <f t="shared" si="6"/>
        <v>#DIV/0!</v>
      </c>
      <c r="V60" s="167">
        <f t="shared" si="7"/>
        <v>0</v>
      </c>
      <c r="AH60" s="367"/>
      <c r="AI60" s="367"/>
      <c r="AJ60" s="367"/>
    </row>
    <row r="61" spans="1:36" s="167" customFormat="1" ht="21" hidden="1">
      <c r="A61" s="162" t="s">
        <v>118</v>
      </c>
      <c r="B61" s="178" t="s">
        <v>119</v>
      </c>
      <c r="C61" s="164"/>
      <c r="D61" s="164"/>
      <c r="E61" s="164">
        <f t="shared" si="30"/>
        <v>0</v>
      </c>
      <c r="F61" s="164"/>
      <c r="G61" s="164"/>
      <c r="H61" s="164"/>
      <c r="I61" s="337"/>
      <c r="J61" s="165"/>
      <c r="K61" s="158">
        <f t="shared" si="17"/>
        <v>0</v>
      </c>
      <c r="L61" s="169">
        <f t="shared" si="3"/>
        <v>0</v>
      </c>
      <c r="M61" s="159">
        <f t="shared" si="18"/>
        <v>0</v>
      </c>
      <c r="N61" s="169">
        <f t="shared" si="4"/>
        <v>0</v>
      </c>
      <c r="O61" s="168"/>
      <c r="S61" s="237" t="e">
        <f t="shared" si="28"/>
        <v>#DIV/0!</v>
      </c>
      <c r="T61" s="237" t="e">
        <f t="shared" si="29"/>
        <v>#DIV/0!</v>
      </c>
      <c r="U61" s="237" t="e">
        <f t="shared" si="6"/>
        <v>#DIV/0!</v>
      </c>
      <c r="V61" s="167">
        <f t="shared" si="7"/>
        <v>0</v>
      </c>
      <c r="AH61" s="367"/>
      <c r="AI61" s="367"/>
      <c r="AJ61" s="367"/>
    </row>
    <row r="62" spans="1:36" s="161" customFormat="1" ht="41.4" hidden="1">
      <c r="A62" s="153" t="s">
        <v>120</v>
      </c>
      <c r="B62" s="179" t="s">
        <v>189</v>
      </c>
      <c r="C62" s="155"/>
      <c r="D62" s="155"/>
      <c r="E62" s="155">
        <f t="shared" si="30"/>
        <v>0</v>
      </c>
      <c r="F62" s="155"/>
      <c r="G62" s="155"/>
      <c r="H62" s="155"/>
      <c r="I62" s="336"/>
      <c r="J62" s="157"/>
      <c r="K62" s="158">
        <f t="shared" si="17"/>
        <v>0</v>
      </c>
      <c r="L62" s="169">
        <f t="shared" si="3"/>
        <v>0</v>
      </c>
      <c r="M62" s="159">
        <f t="shared" si="18"/>
        <v>0</v>
      </c>
      <c r="N62" s="169">
        <f t="shared" si="4"/>
        <v>0</v>
      </c>
      <c r="O62" s="169"/>
      <c r="S62" s="237" t="e">
        <f t="shared" si="28"/>
        <v>#DIV/0!</v>
      </c>
      <c r="T62" s="237" t="e">
        <f t="shared" si="29"/>
        <v>#DIV/0!</v>
      </c>
      <c r="U62" s="237" t="e">
        <f t="shared" si="6"/>
        <v>#DIV/0!</v>
      </c>
      <c r="V62" s="161">
        <f t="shared" si="7"/>
        <v>0</v>
      </c>
      <c r="AH62" s="366"/>
      <c r="AI62" s="366"/>
      <c r="AJ62" s="366"/>
    </row>
    <row r="63" spans="1:36" s="167" customFormat="1" ht="21" hidden="1">
      <c r="A63" s="162"/>
      <c r="B63" s="163" t="s">
        <v>72</v>
      </c>
      <c r="C63" s="164"/>
      <c r="D63" s="164"/>
      <c r="E63" s="164">
        <f t="shared" si="30"/>
        <v>0</v>
      </c>
      <c r="F63" s="164"/>
      <c r="G63" s="164"/>
      <c r="H63" s="164"/>
      <c r="I63" s="337"/>
      <c r="J63" s="165"/>
      <c r="K63" s="158">
        <f t="shared" si="17"/>
        <v>0</v>
      </c>
      <c r="L63" s="169">
        <f t="shared" si="3"/>
        <v>0</v>
      </c>
      <c r="M63" s="159">
        <f t="shared" si="18"/>
        <v>0</v>
      </c>
      <c r="N63" s="169">
        <f t="shared" si="4"/>
        <v>0</v>
      </c>
      <c r="O63" s="168"/>
      <c r="S63" s="237" t="e">
        <f t="shared" si="28"/>
        <v>#DIV/0!</v>
      </c>
      <c r="T63" s="237" t="e">
        <f t="shared" si="29"/>
        <v>#DIV/0!</v>
      </c>
      <c r="U63" s="237" t="e">
        <f t="shared" si="6"/>
        <v>#DIV/0!</v>
      </c>
      <c r="V63" s="167">
        <f t="shared" si="7"/>
        <v>0</v>
      </c>
      <c r="AH63" s="367"/>
      <c r="AI63" s="367"/>
      <c r="AJ63" s="367"/>
    </row>
    <row r="64" spans="1:36" s="167" customFormat="1" ht="21" hidden="1">
      <c r="A64" s="162" t="s">
        <v>121</v>
      </c>
      <c r="B64" s="163" t="s">
        <v>91</v>
      </c>
      <c r="C64" s="164"/>
      <c r="D64" s="164"/>
      <c r="E64" s="164">
        <f t="shared" si="30"/>
        <v>0</v>
      </c>
      <c r="F64" s="164"/>
      <c r="G64" s="164"/>
      <c r="H64" s="164"/>
      <c r="I64" s="337"/>
      <c r="J64" s="165"/>
      <c r="K64" s="158">
        <f t="shared" si="17"/>
        <v>0</v>
      </c>
      <c r="L64" s="169">
        <f t="shared" si="3"/>
        <v>0</v>
      </c>
      <c r="M64" s="159">
        <f t="shared" si="18"/>
        <v>0</v>
      </c>
      <c r="N64" s="169">
        <f t="shared" si="4"/>
        <v>0</v>
      </c>
      <c r="O64" s="168"/>
      <c r="S64" s="237" t="e">
        <f t="shared" si="28"/>
        <v>#DIV/0!</v>
      </c>
      <c r="T64" s="237" t="e">
        <f t="shared" si="29"/>
        <v>#DIV/0!</v>
      </c>
      <c r="U64" s="237" t="e">
        <f t="shared" si="6"/>
        <v>#DIV/0!</v>
      </c>
      <c r="V64" s="167">
        <f t="shared" si="7"/>
        <v>0</v>
      </c>
      <c r="AH64" s="367"/>
      <c r="AI64" s="367"/>
      <c r="AJ64" s="367"/>
    </row>
    <row r="65" spans="1:36" s="167" customFormat="1" ht="21" hidden="1">
      <c r="A65" s="162" t="s">
        <v>122</v>
      </c>
      <c r="B65" s="163" t="s">
        <v>74</v>
      </c>
      <c r="C65" s="164"/>
      <c r="D65" s="164"/>
      <c r="E65" s="164">
        <f t="shared" si="30"/>
        <v>0</v>
      </c>
      <c r="F65" s="164"/>
      <c r="G65" s="164"/>
      <c r="H65" s="164"/>
      <c r="I65" s="337"/>
      <c r="J65" s="165"/>
      <c r="K65" s="158">
        <f t="shared" si="17"/>
        <v>0</v>
      </c>
      <c r="L65" s="169">
        <f t="shared" si="3"/>
        <v>0</v>
      </c>
      <c r="M65" s="159">
        <f t="shared" si="18"/>
        <v>0</v>
      </c>
      <c r="N65" s="169">
        <f t="shared" si="4"/>
        <v>0</v>
      </c>
      <c r="O65" s="168"/>
      <c r="S65" s="237" t="e">
        <f t="shared" si="28"/>
        <v>#DIV/0!</v>
      </c>
      <c r="T65" s="237" t="e">
        <f t="shared" si="29"/>
        <v>#DIV/0!</v>
      </c>
      <c r="U65" s="237" t="e">
        <f t="shared" si="6"/>
        <v>#DIV/0!</v>
      </c>
      <c r="V65" s="167">
        <f t="shared" si="7"/>
        <v>0</v>
      </c>
      <c r="AH65" s="367"/>
      <c r="AI65" s="367"/>
      <c r="AJ65" s="367"/>
    </row>
    <row r="66" spans="1:36" s="167" customFormat="1" ht="21" hidden="1">
      <c r="A66" s="162"/>
      <c r="B66" s="163" t="s">
        <v>72</v>
      </c>
      <c r="C66" s="164"/>
      <c r="D66" s="164"/>
      <c r="E66" s="164">
        <f t="shared" si="30"/>
        <v>0</v>
      </c>
      <c r="F66" s="164"/>
      <c r="G66" s="164"/>
      <c r="H66" s="164"/>
      <c r="I66" s="337"/>
      <c r="J66" s="165"/>
      <c r="K66" s="158">
        <f t="shared" si="17"/>
        <v>0</v>
      </c>
      <c r="L66" s="169">
        <f t="shared" si="3"/>
        <v>0</v>
      </c>
      <c r="M66" s="159">
        <f t="shared" si="18"/>
        <v>0</v>
      </c>
      <c r="N66" s="169">
        <f t="shared" si="4"/>
        <v>0</v>
      </c>
      <c r="O66" s="168"/>
      <c r="S66" s="237" t="e">
        <f t="shared" si="28"/>
        <v>#DIV/0!</v>
      </c>
      <c r="T66" s="237" t="e">
        <f t="shared" si="29"/>
        <v>#DIV/0!</v>
      </c>
      <c r="U66" s="237" t="e">
        <f t="shared" si="6"/>
        <v>#DIV/0!</v>
      </c>
      <c r="V66" s="167">
        <f t="shared" si="7"/>
        <v>0</v>
      </c>
      <c r="AH66" s="367"/>
      <c r="AI66" s="367"/>
      <c r="AJ66" s="367"/>
    </row>
    <row r="67" spans="1:36" s="167" customFormat="1" ht="21" hidden="1">
      <c r="A67" s="162" t="s">
        <v>123</v>
      </c>
      <c r="B67" s="163" t="s">
        <v>80</v>
      </c>
      <c r="C67" s="164"/>
      <c r="D67" s="164"/>
      <c r="E67" s="164">
        <f t="shared" si="30"/>
        <v>0</v>
      </c>
      <c r="F67" s="164"/>
      <c r="G67" s="164"/>
      <c r="H67" s="164"/>
      <c r="I67" s="337"/>
      <c r="J67" s="165"/>
      <c r="K67" s="158">
        <f t="shared" si="17"/>
        <v>0</v>
      </c>
      <c r="L67" s="169">
        <f t="shared" si="3"/>
        <v>0</v>
      </c>
      <c r="M67" s="159">
        <f t="shared" si="18"/>
        <v>0</v>
      </c>
      <c r="N67" s="169">
        <f t="shared" si="4"/>
        <v>0</v>
      </c>
      <c r="O67" s="168"/>
      <c r="S67" s="237" t="e">
        <f t="shared" si="28"/>
        <v>#DIV/0!</v>
      </c>
      <c r="T67" s="237" t="e">
        <f t="shared" si="29"/>
        <v>#DIV/0!</v>
      </c>
      <c r="U67" s="237" t="e">
        <f t="shared" si="6"/>
        <v>#DIV/0!</v>
      </c>
      <c r="V67" s="167">
        <f t="shared" si="7"/>
        <v>0</v>
      </c>
      <c r="AH67" s="367"/>
      <c r="AI67" s="367"/>
      <c r="AJ67" s="367"/>
    </row>
    <row r="68" spans="1:36" s="167" customFormat="1" ht="21" hidden="1">
      <c r="A68" s="192" t="s">
        <v>124</v>
      </c>
      <c r="B68" s="193" t="s">
        <v>96</v>
      </c>
      <c r="C68" s="194"/>
      <c r="D68" s="194"/>
      <c r="E68" s="194">
        <f t="shared" si="30"/>
        <v>0</v>
      </c>
      <c r="F68" s="194"/>
      <c r="G68" s="194"/>
      <c r="H68" s="194"/>
      <c r="I68" s="340"/>
      <c r="J68" s="195"/>
      <c r="K68" s="158">
        <f t="shared" si="17"/>
        <v>0</v>
      </c>
      <c r="L68" s="169">
        <f t="shared" si="3"/>
        <v>0</v>
      </c>
      <c r="M68" s="159">
        <f t="shared" si="18"/>
        <v>0</v>
      </c>
      <c r="N68" s="169">
        <f t="shared" si="4"/>
        <v>0</v>
      </c>
      <c r="O68" s="168"/>
      <c r="S68" s="237" t="e">
        <f t="shared" si="28"/>
        <v>#DIV/0!</v>
      </c>
      <c r="T68" s="237" t="e">
        <f t="shared" si="29"/>
        <v>#DIV/0!</v>
      </c>
      <c r="U68" s="237" t="e">
        <f t="shared" si="6"/>
        <v>#DIV/0!</v>
      </c>
      <c r="V68" s="167">
        <f t="shared" si="7"/>
        <v>0</v>
      </c>
      <c r="AH68" s="367"/>
      <c r="AI68" s="367"/>
      <c r="AJ68" s="367"/>
    </row>
    <row r="69" spans="1:36" s="170" customFormat="1" ht="21" hidden="1">
      <c r="A69" s="162"/>
      <c r="B69" s="163" t="s">
        <v>97</v>
      </c>
      <c r="C69" s="164"/>
      <c r="D69" s="164"/>
      <c r="E69" s="164">
        <f t="shared" si="30"/>
        <v>0</v>
      </c>
      <c r="F69" s="164"/>
      <c r="G69" s="164"/>
      <c r="H69" s="164"/>
      <c r="I69" s="337"/>
      <c r="J69" s="200"/>
      <c r="K69" s="158">
        <f t="shared" si="17"/>
        <v>0</v>
      </c>
      <c r="L69" s="169">
        <f t="shared" si="3"/>
        <v>0</v>
      </c>
      <c r="M69" s="159">
        <f t="shared" si="18"/>
        <v>0</v>
      </c>
      <c r="N69" s="169">
        <f t="shared" si="4"/>
        <v>0</v>
      </c>
      <c r="O69" s="168"/>
      <c r="S69" s="237" t="e">
        <f t="shared" si="28"/>
        <v>#DIV/0!</v>
      </c>
      <c r="T69" s="237" t="e">
        <f t="shared" si="29"/>
        <v>#DIV/0!</v>
      </c>
      <c r="U69" s="237" t="e">
        <f t="shared" si="6"/>
        <v>#DIV/0!</v>
      </c>
      <c r="V69" s="170">
        <f t="shared" si="7"/>
        <v>0</v>
      </c>
      <c r="AH69" s="369"/>
      <c r="AI69" s="369"/>
      <c r="AJ69" s="369"/>
    </row>
    <row r="70" spans="1:36" s="181" customFormat="1" ht="21" hidden="1">
      <c r="A70" s="196" t="s">
        <v>125</v>
      </c>
      <c r="B70" s="197" t="s">
        <v>99</v>
      </c>
      <c r="C70" s="198"/>
      <c r="D70" s="198"/>
      <c r="E70" s="198">
        <f t="shared" si="30"/>
        <v>0</v>
      </c>
      <c r="F70" s="198"/>
      <c r="G70" s="198"/>
      <c r="H70" s="198"/>
      <c r="I70" s="341"/>
      <c r="J70" s="199"/>
      <c r="K70" s="158">
        <f t="shared" si="17"/>
        <v>0</v>
      </c>
      <c r="L70" s="169">
        <f t="shared" si="3"/>
        <v>0</v>
      </c>
      <c r="M70" s="159">
        <f t="shared" si="18"/>
        <v>0</v>
      </c>
      <c r="N70" s="169">
        <f t="shared" si="4"/>
        <v>0</v>
      </c>
      <c r="O70" s="180"/>
      <c r="S70" s="237" t="e">
        <f t="shared" si="28"/>
        <v>#DIV/0!</v>
      </c>
      <c r="T70" s="237" t="e">
        <f t="shared" si="29"/>
        <v>#DIV/0!</v>
      </c>
      <c r="U70" s="237" t="e">
        <f t="shared" si="6"/>
        <v>#DIV/0!</v>
      </c>
      <c r="V70" s="181">
        <f t="shared" si="7"/>
        <v>0</v>
      </c>
      <c r="AH70" s="370"/>
      <c r="AI70" s="370"/>
      <c r="AJ70" s="370"/>
    </row>
    <row r="71" spans="1:36" s="181" customFormat="1" ht="21" hidden="1">
      <c r="A71" s="153" t="s">
        <v>126</v>
      </c>
      <c r="B71" s="154" t="s">
        <v>101</v>
      </c>
      <c r="C71" s="155"/>
      <c r="D71" s="155"/>
      <c r="E71" s="155">
        <f t="shared" si="30"/>
        <v>0</v>
      </c>
      <c r="F71" s="155"/>
      <c r="G71" s="155"/>
      <c r="H71" s="155"/>
      <c r="I71" s="336"/>
      <c r="J71" s="157"/>
      <c r="K71" s="158">
        <f t="shared" si="17"/>
        <v>0</v>
      </c>
      <c r="L71" s="169">
        <f t="shared" si="3"/>
        <v>0</v>
      </c>
      <c r="M71" s="159">
        <f t="shared" si="18"/>
        <v>0</v>
      </c>
      <c r="N71" s="169">
        <f t="shared" si="4"/>
        <v>0</v>
      </c>
      <c r="O71" s="180"/>
      <c r="S71" s="237" t="e">
        <f t="shared" si="28"/>
        <v>#DIV/0!</v>
      </c>
      <c r="T71" s="237" t="e">
        <f t="shared" si="29"/>
        <v>#DIV/0!</v>
      </c>
      <c r="U71" s="237" t="e">
        <f t="shared" si="6"/>
        <v>#DIV/0!</v>
      </c>
      <c r="V71" s="181">
        <f t="shared" si="7"/>
        <v>0</v>
      </c>
      <c r="AH71" s="370"/>
      <c r="AI71" s="370"/>
      <c r="AJ71" s="370"/>
    </row>
    <row r="72" spans="1:36" s="167" customFormat="1" ht="21" hidden="1">
      <c r="A72" s="162"/>
      <c r="B72" s="163" t="s">
        <v>83</v>
      </c>
      <c r="C72" s="164"/>
      <c r="D72" s="164"/>
      <c r="E72" s="164">
        <f t="shared" si="30"/>
        <v>0</v>
      </c>
      <c r="F72" s="164"/>
      <c r="G72" s="164"/>
      <c r="H72" s="164"/>
      <c r="I72" s="337"/>
      <c r="J72" s="165"/>
      <c r="K72" s="158">
        <f t="shared" si="17"/>
        <v>0</v>
      </c>
      <c r="L72" s="169">
        <f t="shared" si="3"/>
        <v>0</v>
      </c>
      <c r="M72" s="159">
        <f t="shared" si="18"/>
        <v>0</v>
      </c>
      <c r="N72" s="169">
        <f t="shared" si="4"/>
        <v>0</v>
      </c>
      <c r="O72" s="168"/>
      <c r="S72" s="237" t="e">
        <f t="shared" si="28"/>
        <v>#DIV/0!</v>
      </c>
      <c r="T72" s="237" t="e">
        <f t="shared" si="29"/>
        <v>#DIV/0!</v>
      </c>
      <c r="U72" s="237" t="e">
        <f t="shared" si="6"/>
        <v>#DIV/0!</v>
      </c>
      <c r="V72" s="167">
        <f t="shared" si="7"/>
        <v>0</v>
      </c>
      <c r="AH72" s="367"/>
      <c r="AI72" s="367"/>
      <c r="AJ72" s="367"/>
    </row>
    <row r="73" spans="1:36" s="167" customFormat="1" ht="21" hidden="1">
      <c r="A73" s="162" t="s">
        <v>127</v>
      </c>
      <c r="B73" s="163" t="s">
        <v>85</v>
      </c>
      <c r="C73" s="164"/>
      <c r="D73" s="164"/>
      <c r="E73" s="164">
        <f t="shared" si="30"/>
        <v>0</v>
      </c>
      <c r="F73" s="164"/>
      <c r="G73" s="164"/>
      <c r="H73" s="164"/>
      <c r="I73" s="337"/>
      <c r="J73" s="165"/>
      <c r="K73" s="158">
        <f t="shared" si="17"/>
        <v>0</v>
      </c>
      <c r="L73" s="169">
        <f t="shared" si="3"/>
        <v>0</v>
      </c>
      <c r="M73" s="159">
        <f t="shared" si="18"/>
        <v>0</v>
      </c>
      <c r="N73" s="169">
        <f t="shared" si="4"/>
        <v>0</v>
      </c>
      <c r="O73" s="168"/>
      <c r="S73" s="237" t="e">
        <f t="shared" si="28"/>
        <v>#DIV/0!</v>
      </c>
      <c r="T73" s="237" t="e">
        <f t="shared" si="29"/>
        <v>#DIV/0!</v>
      </c>
      <c r="U73" s="237" t="e">
        <f t="shared" si="6"/>
        <v>#DIV/0!</v>
      </c>
      <c r="V73" s="167">
        <f t="shared" si="7"/>
        <v>0</v>
      </c>
      <c r="AH73" s="367"/>
      <c r="AI73" s="367"/>
      <c r="AJ73" s="367"/>
    </row>
    <row r="74" spans="1:36" s="183" customFormat="1" ht="21" hidden="1">
      <c r="A74" s="162" t="s">
        <v>128</v>
      </c>
      <c r="B74" s="163" t="s">
        <v>87</v>
      </c>
      <c r="C74" s="164"/>
      <c r="D74" s="164"/>
      <c r="E74" s="164">
        <f t="shared" si="30"/>
        <v>0</v>
      </c>
      <c r="F74" s="164"/>
      <c r="G74" s="164"/>
      <c r="H74" s="164"/>
      <c r="I74" s="338"/>
      <c r="J74" s="165"/>
      <c r="K74" s="158">
        <f t="shared" si="17"/>
        <v>0</v>
      </c>
      <c r="L74" s="169">
        <f t="shared" si="3"/>
        <v>0</v>
      </c>
      <c r="M74" s="159">
        <f t="shared" si="18"/>
        <v>0</v>
      </c>
      <c r="N74" s="169">
        <f t="shared" si="4"/>
        <v>0</v>
      </c>
      <c r="O74" s="182"/>
      <c r="S74" s="237" t="e">
        <f t="shared" si="28"/>
        <v>#DIV/0!</v>
      </c>
      <c r="T74" s="237" t="e">
        <f t="shared" si="29"/>
        <v>#DIV/0!</v>
      </c>
      <c r="U74" s="237" t="e">
        <f t="shared" si="6"/>
        <v>#DIV/0!</v>
      </c>
      <c r="V74" s="183">
        <f t="shared" si="7"/>
        <v>0</v>
      </c>
      <c r="AH74" s="371"/>
      <c r="AI74" s="371"/>
      <c r="AJ74" s="371"/>
    </row>
    <row r="75" spans="1:36" s="167" customFormat="1" ht="21" hidden="1">
      <c r="A75" s="162"/>
      <c r="B75" s="163" t="s">
        <v>83</v>
      </c>
      <c r="C75" s="164"/>
      <c r="D75" s="164"/>
      <c r="E75" s="164">
        <f t="shared" si="30"/>
        <v>0</v>
      </c>
      <c r="F75" s="164"/>
      <c r="G75" s="164"/>
      <c r="H75" s="164"/>
      <c r="I75" s="337"/>
      <c r="J75" s="165"/>
      <c r="K75" s="158">
        <f t="shared" si="17"/>
        <v>0</v>
      </c>
      <c r="L75" s="169">
        <f t="shared" si="3"/>
        <v>0</v>
      </c>
      <c r="M75" s="159">
        <f t="shared" si="18"/>
        <v>0</v>
      </c>
      <c r="N75" s="169">
        <f t="shared" si="4"/>
        <v>0</v>
      </c>
      <c r="O75" s="168"/>
      <c r="S75" s="237" t="e">
        <f t="shared" si="28"/>
        <v>#DIV/0!</v>
      </c>
      <c r="T75" s="237" t="e">
        <f t="shared" si="29"/>
        <v>#DIV/0!</v>
      </c>
      <c r="U75" s="237" t="e">
        <f t="shared" si="6"/>
        <v>#DIV/0!</v>
      </c>
      <c r="V75" s="167">
        <f t="shared" si="7"/>
        <v>0</v>
      </c>
      <c r="AH75" s="367"/>
      <c r="AI75" s="367"/>
      <c r="AJ75" s="367"/>
    </row>
    <row r="76" spans="1:36" s="167" customFormat="1" ht="21" hidden="1">
      <c r="A76" s="174" t="s">
        <v>129</v>
      </c>
      <c r="B76" s="163" t="s">
        <v>80</v>
      </c>
      <c r="C76" s="164"/>
      <c r="D76" s="164"/>
      <c r="E76" s="164">
        <f t="shared" si="30"/>
        <v>0</v>
      </c>
      <c r="F76" s="164"/>
      <c r="G76" s="164"/>
      <c r="H76" s="164"/>
      <c r="I76" s="337"/>
      <c r="J76" s="165"/>
      <c r="K76" s="158">
        <f t="shared" si="17"/>
        <v>0</v>
      </c>
      <c r="L76" s="169">
        <f t="shared" si="3"/>
        <v>0</v>
      </c>
      <c r="M76" s="159">
        <f t="shared" si="18"/>
        <v>0</v>
      </c>
      <c r="N76" s="169">
        <f t="shared" si="4"/>
        <v>0</v>
      </c>
      <c r="O76" s="168"/>
      <c r="S76" s="237" t="e">
        <f t="shared" si="28"/>
        <v>#DIV/0!</v>
      </c>
      <c r="T76" s="237" t="e">
        <f t="shared" si="29"/>
        <v>#DIV/0!</v>
      </c>
      <c r="U76" s="237" t="e">
        <f t="shared" si="6"/>
        <v>#DIV/0!</v>
      </c>
      <c r="V76" s="167">
        <f t="shared" si="7"/>
        <v>0</v>
      </c>
      <c r="AH76" s="367"/>
      <c r="AI76" s="367"/>
      <c r="AJ76" s="367"/>
    </row>
    <row r="77" spans="1:36" s="167" customFormat="1" ht="42" hidden="1">
      <c r="A77" s="174" t="s">
        <v>190</v>
      </c>
      <c r="B77" s="175" t="s">
        <v>191</v>
      </c>
      <c r="C77" s="164"/>
      <c r="D77" s="164"/>
      <c r="E77" s="164">
        <f t="shared" si="30"/>
        <v>0</v>
      </c>
      <c r="F77" s="164"/>
      <c r="G77" s="164"/>
      <c r="H77" s="164"/>
      <c r="I77" s="337"/>
      <c r="J77" s="165"/>
      <c r="K77" s="158">
        <f t="shared" si="17"/>
        <v>0</v>
      </c>
      <c r="L77" s="169">
        <f t="shared" ref="L77:L143" si="31">H77-K77</f>
        <v>0</v>
      </c>
      <c r="M77" s="159">
        <f t="shared" si="18"/>
        <v>0</v>
      </c>
      <c r="N77" s="169">
        <f t="shared" ref="N77:N143" si="32">M77-G77</f>
        <v>0</v>
      </c>
      <c r="O77" s="168"/>
      <c r="S77" s="237" t="e">
        <f t="shared" si="28"/>
        <v>#DIV/0!</v>
      </c>
      <c r="T77" s="237" t="e">
        <f t="shared" si="29"/>
        <v>#DIV/0!</v>
      </c>
      <c r="U77" s="237" t="e">
        <f t="shared" si="6"/>
        <v>#DIV/0!</v>
      </c>
      <c r="V77" s="167">
        <f t="shared" si="7"/>
        <v>0</v>
      </c>
      <c r="AH77" s="367"/>
      <c r="AI77" s="367"/>
      <c r="AJ77" s="367"/>
    </row>
    <row r="78" spans="1:36" s="167" customFormat="1" ht="21" hidden="1">
      <c r="A78" s="174" t="s">
        <v>130</v>
      </c>
      <c r="B78" s="175" t="s">
        <v>96</v>
      </c>
      <c r="C78" s="164"/>
      <c r="D78" s="164"/>
      <c r="E78" s="164">
        <f t="shared" si="30"/>
        <v>0</v>
      </c>
      <c r="F78" s="164"/>
      <c r="G78" s="164"/>
      <c r="H78" s="164"/>
      <c r="I78" s="337"/>
      <c r="J78" s="165"/>
      <c r="K78" s="158">
        <f t="shared" si="17"/>
        <v>0</v>
      </c>
      <c r="L78" s="169">
        <f t="shared" si="31"/>
        <v>0</v>
      </c>
      <c r="M78" s="159">
        <f t="shared" si="18"/>
        <v>0</v>
      </c>
      <c r="N78" s="169">
        <f t="shared" si="32"/>
        <v>0</v>
      </c>
      <c r="O78" s="168"/>
      <c r="S78" s="237" t="e">
        <f t="shared" si="28"/>
        <v>#DIV/0!</v>
      </c>
      <c r="T78" s="237" t="e">
        <f t="shared" si="29"/>
        <v>#DIV/0!</v>
      </c>
      <c r="U78" s="237" t="e">
        <f t="shared" si="6"/>
        <v>#DIV/0!</v>
      </c>
      <c r="V78" s="167">
        <f t="shared" si="7"/>
        <v>0</v>
      </c>
      <c r="AH78" s="367"/>
      <c r="AI78" s="367"/>
      <c r="AJ78" s="367"/>
    </row>
    <row r="79" spans="1:36" s="167" customFormat="1" ht="42" hidden="1">
      <c r="A79" s="174" t="s">
        <v>192</v>
      </c>
      <c r="B79" s="175" t="s">
        <v>193</v>
      </c>
      <c r="C79" s="164"/>
      <c r="D79" s="164"/>
      <c r="E79" s="164">
        <f t="shared" si="30"/>
        <v>0</v>
      </c>
      <c r="F79" s="164"/>
      <c r="G79" s="164"/>
      <c r="H79" s="164"/>
      <c r="I79" s="337"/>
      <c r="J79" s="165"/>
      <c r="K79" s="158">
        <f t="shared" si="17"/>
        <v>0</v>
      </c>
      <c r="L79" s="169">
        <f t="shared" si="31"/>
        <v>0</v>
      </c>
      <c r="M79" s="159">
        <f t="shared" si="18"/>
        <v>0</v>
      </c>
      <c r="N79" s="169">
        <f t="shared" si="32"/>
        <v>0</v>
      </c>
      <c r="O79" s="168"/>
      <c r="S79" s="237" t="e">
        <f t="shared" si="28"/>
        <v>#DIV/0!</v>
      </c>
      <c r="T79" s="237" t="e">
        <f t="shared" si="29"/>
        <v>#DIV/0!</v>
      </c>
      <c r="U79" s="237" t="e">
        <f t="shared" ref="U79:U145" si="33">G79/H79</f>
        <v>#DIV/0!</v>
      </c>
      <c r="V79" s="167">
        <f t="shared" si="7"/>
        <v>0</v>
      </c>
      <c r="AH79" s="367"/>
      <c r="AI79" s="367"/>
      <c r="AJ79" s="367"/>
    </row>
    <row r="80" spans="1:36" s="167" customFormat="1" ht="21" hidden="1">
      <c r="A80" s="162"/>
      <c r="B80" s="163" t="s">
        <v>97</v>
      </c>
      <c r="C80" s="164"/>
      <c r="D80" s="164"/>
      <c r="E80" s="164">
        <f t="shared" si="30"/>
        <v>0</v>
      </c>
      <c r="F80" s="164"/>
      <c r="G80" s="164"/>
      <c r="H80" s="164"/>
      <c r="I80" s="337"/>
      <c r="J80" s="165"/>
      <c r="K80" s="158">
        <f t="shared" si="17"/>
        <v>0</v>
      </c>
      <c r="L80" s="169">
        <f t="shared" si="31"/>
        <v>0</v>
      </c>
      <c r="M80" s="159">
        <f t="shared" si="18"/>
        <v>0</v>
      </c>
      <c r="N80" s="169">
        <f t="shared" si="32"/>
        <v>0</v>
      </c>
      <c r="O80" s="168"/>
      <c r="S80" s="237" t="e">
        <f t="shared" si="28"/>
        <v>#DIV/0!</v>
      </c>
      <c r="T80" s="237" t="e">
        <f t="shared" si="29"/>
        <v>#DIV/0!</v>
      </c>
      <c r="U80" s="237" t="e">
        <f t="shared" si="33"/>
        <v>#DIV/0!</v>
      </c>
      <c r="V80" s="167">
        <f t="shared" ref="V80:V146" si="34">ROUND(G80/$V$7,4)</f>
        <v>0</v>
      </c>
      <c r="AH80" s="367"/>
      <c r="AI80" s="367"/>
      <c r="AJ80" s="367"/>
    </row>
    <row r="81" spans="1:36" s="167" customFormat="1" ht="21" hidden="1">
      <c r="A81" s="162" t="s">
        <v>131</v>
      </c>
      <c r="B81" s="163" t="s">
        <v>132</v>
      </c>
      <c r="C81" s="164"/>
      <c r="D81" s="164"/>
      <c r="E81" s="164">
        <f t="shared" si="30"/>
        <v>0</v>
      </c>
      <c r="F81" s="164"/>
      <c r="G81" s="164"/>
      <c r="H81" s="164"/>
      <c r="I81" s="337"/>
      <c r="J81" s="165"/>
      <c r="K81" s="158">
        <f t="shared" si="17"/>
        <v>0</v>
      </c>
      <c r="L81" s="169">
        <f t="shared" si="31"/>
        <v>0</v>
      </c>
      <c r="M81" s="159">
        <f t="shared" si="18"/>
        <v>0</v>
      </c>
      <c r="N81" s="169">
        <f t="shared" si="32"/>
        <v>0</v>
      </c>
      <c r="O81" s="168"/>
      <c r="S81" s="237" t="e">
        <f t="shared" si="28"/>
        <v>#DIV/0!</v>
      </c>
      <c r="T81" s="237" t="e">
        <f t="shared" si="29"/>
        <v>#DIV/0!</v>
      </c>
      <c r="U81" s="237" t="e">
        <f t="shared" si="33"/>
        <v>#DIV/0!</v>
      </c>
      <c r="V81" s="167">
        <f t="shared" si="34"/>
        <v>0</v>
      </c>
      <c r="AH81" s="367"/>
      <c r="AI81" s="367"/>
      <c r="AJ81" s="367"/>
    </row>
    <row r="82" spans="1:36" s="167" customFormat="1" ht="21" hidden="1">
      <c r="A82" s="162" t="s">
        <v>133</v>
      </c>
      <c r="B82" s="178" t="s">
        <v>115</v>
      </c>
      <c r="C82" s="164"/>
      <c r="D82" s="164"/>
      <c r="E82" s="164">
        <f t="shared" si="30"/>
        <v>0</v>
      </c>
      <c r="F82" s="164"/>
      <c r="G82" s="164"/>
      <c r="H82" s="164"/>
      <c r="I82" s="337"/>
      <c r="J82" s="165"/>
      <c r="K82" s="158">
        <f t="shared" si="17"/>
        <v>0</v>
      </c>
      <c r="L82" s="169">
        <f t="shared" si="31"/>
        <v>0</v>
      </c>
      <c r="M82" s="159">
        <f t="shared" si="18"/>
        <v>0</v>
      </c>
      <c r="N82" s="169">
        <f t="shared" si="32"/>
        <v>0</v>
      </c>
      <c r="O82" s="168"/>
      <c r="S82" s="237" t="e">
        <f t="shared" si="28"/>
        <v>#DIV/0!</v>
      </c>
      <c r="T82" s="237" t="e">
        <f t="shared" si="29"/>
        <v>#DIV/0!</v>
      </c>
      <c r="U82" s="237" t="e">
        <f t="shared" si="33"/>
        <v>#DIV/0!</v>
      </c>
      <c r="V82" s="167">
        <f t="shared" si="34"/>
        <v>0</v>
      </c>
      <c r="AH82" s="367"/>
      <c r="AI82" s="367"/>
      <c r="AJ82" s="367"/>
    </row>
    <row r="83" spans="1:36" s="167" customFormat="1" ht="21" hidden="1">
      <c r="A83" s="162" t="s">
        <v>134</v>
      </c>
      <c r="B83" s="178" t="s">
        <v>117</v>
      </c>
      <c r="C83" s="164"/>
      <c r="D83" s="164"/>
      <c r="E83" s="164">
        <f t="shared" si="30"/>
        <v>0</v>
      </c>
      <c r="F83" s="164"/>
      <c r="G83" s="164"/>
      <c r="H83" s="164"/>
      <c r="I83" s="337"/>
      <c r="J83" s="165"/>
      <c r="K83" s="158">
        <f t="shared" si="17"/>
        <v>0</v>
      </c>
      <c r="L83" s="169">
        <f t="shared" si="31"/>
        <v>0</v>
      </c>
      <c r="M83" s="159">
        <f t="shared" si="18"/>
        <v>0</v>
      </c>
      <c r="N83" s="169">
        <f t="shared" si="32"/>
        <v>0</v>
      </c>
      <c r="O83" s="168"/>
      <c r="S83" s="237" t="e">
        <f t="shared" si="28"/>
        <v>#DIV/0!</v>
      </c>
      <c r="T83" s="237" t="e">
        <f t="shared" si="29"/>
        <v>#DIV/0!</v>
      </c>
      <c r="U83" s="237" t="e">
        <f t="shared" si="33"/>
        <v>#DIV/0!</v>
      </c>
      <c r="V83" s="167">
        <f t="shared" si="34"/>
        <v>0</v>
      </c>
      <c r="AH83" s="367"/>
      <c r="AI83" s="367"/>
      <c r="AJ83" s="367"/>
    </row>
    <row r="84" spans="1:36" s="167" customFormat="1" ht="21" hidden="1">
      <c r="A84" s="162" t="s">
        <v>135</v>
      </c>
      <c r="B84" s="178" t="s">
        <v>119</v>
      </c>
      <c r="C84" s="164"/>
      <c r="D84" s="164"/>
      <c r="E84" s="164">
        <f t="shared" si="30"/>
        <v>0</v>
      </c>
      <c r="F84" s="164"/>
      <c r="G84" s="164"/>
      <c r="H84" s="164"/>
      <c r="I84" s="337"/>
      <c r="J84" s="165"/>
      <c r="K84" s="158">
        <f t="shared" si="17"/>
        <v>0</v>
      </c>
      <c r="L84" s="169">
        <f t="shared" si="31"/>
        <v>0</v>
      </c>
      <c r="M84" s="159">
        <f t="shared" si="18"/>
        <v>0</v>
      </c>
      <c r="N84" s="169">
        <f t="shared" si="32"/>
        <v>0</v>
      </c>
      <c r="O84" s="168"/>
      <c r="S84" s="237" t="e">
        <f t="shared" si="28"/>
        <v>#DIV/0!</v>
      </c>
      <c r="T84" s="237" t="e">
        <f t="shared" si="29"/>
        <v>#DIV/0!</v>
      </c>
      <c r="U84" s="237" t="e">
        <f t="shared" si="33"/>
        <v>#DIV/0!</v>
      </c>
      <c r="V84" s="167">
        <f t="shared" si="34"/>
        <v>0</v>
      </c>
      <c r="AH84" s="367"/>
      <c r="AI84" s="367"/>
      <c r="AJ84" s="367"/>
    </row>
    <row r="85" spans="1:36" s="161" customFormat="1" ht="21" hidden="1">
      <c r="A85" s="153" t="s">
        <v>12</v>
      </c>
      <c r="B85" s="154" t="s">
        <v>136</v>
      </c>
      <c r="C85" s="184"/>
      <c r="D85" s="184"/>
      <c r="E85" s="155">
        <f t="shared" si="30"/>
        <v>0</v>
      </c>
      <c r="F85" s="155"/>
      <c r="G85" s="184"/>
      <c r="H85" s="184"/>
      <c r="I85" s="336"/>
      <c r="J85" s="157"/>
      <c r="K85" s="158">
        <f t="shared" ref="K85:K145" si="35">(D85+F85)/2</f>
        <v>0</v>
      </c>
      <c r="L85" s="169">
        <f t="shared" si="31"/>
        <v>0</v>
      </c>
      <c r="M85" s="159">
        <f t="shared" ref="M85:M145" si="36">C85+E85</f>
        <v>0</v>
      </c>
      <c r="N85" s="169">
        <f t="shared" si="32"/>
        <v>0</v>
      </c>
      <c r="O85" s="169"/>
      <c r="S85" s="237" t="e">
        <f t="shared" si="28"/>
        <v>#DIV/0!</v>
      </c>
      <c r="T85" s="237" t="e">
        <f t="shared" si="29"/>
        <v>#DIV/0!</v>
      </c>
      <c r="U85" s="237" t="e">
        <f t="shared" si="33"/>
        <v>#DIV/0!</v>
      </c>
      <c r="V85" s="161">
        <f t="shared" si="34"/>
        <v>0</v>
      </c>
      <c r="AH85" s="366"/>
      <c r="AI85" s="366"/>
      <c r="AJ85" s="366"/>
    </row>
    <row r="86" spans="1:36" s="167" customFormat="1" ht="21" hidden="1">
      <c r="A86" s="162"/>
      <c r="B86" s="163" t="s">
        <v>72</v>
      </c>
      <c r="C86" s="164"/>
      <c r="D86" s="164"/>
      <c r="E86" s="164">
        <f t="shared" si="30"/>
        <v>0</v>
      </c>
      <c r="F86" s="164"/>
      <c r="G86" s="164"/>
      <c r="H86" s="164"/>
      <c r="I86" s="337"/>
      <c r="J86" s="165"/>
      <c r="K86" s="158">
        <f t="shared" si="35"/>
        <v>0</v>
      </c>
      <c r="L86" s="169">
        <f t="shared" si="31"/>
        <v>0</v>
      </c>
      <c r="M86" s="159">
        <f t="shared" si="36"/>
        <v>0</v>
      </c>
      <c r="N86" s="169">
        <f t="shared" si="32"/>
        <v>0</v>
      </c>
      <c r="O86" s="168"/>
      <c r="S86" s="237" t="e">
        <f t="shared" si="28"/>
        <v>#DIV/0!</v>
      </c>
      <c r="T86" s="237" t="e">
        <f t="shared" si="29"/>
        <v>#DIV/0!</v>
      </c>
      <c r="U86" s="237" t="e">
        <f t="shared" si="33"/>
        <v>#DIV/0!</v>
      </c>
      <c r="V86" s="167">
        <f t="shared" si="34"/>
        <v>0</v>
      </c>
      <c r="AH86" s="367"/>
      <c r="AI86" s="367"/>
      <c r="AJ86" s="367"/>
    </row>
    <row r="87" spans="1:36" s="167" customFormat="1" ht="21" hidden="1">
      <c r="A87" s="162" t="s">
        <v>137</v>
      </c>
      <c r="B87" s="163" t="s">
        <v>91</v>
      </c>
      <c r="C87" s="164"/>
      <c r="D87" s="164"/>
      <c r="E87" s="164">
        <f t="shared" si="30"/>
        <v>0</v>
      </c>
      <c r="F87" s="164"/>
      <c r="G87" s="164"/>
      <c r="H87" s="164"/>
      <c r="I87" s="337"/>
      <c r="J87" s="165"/>
      <c r="K87" s="158">
        <f t="shared" si="35"/>
        <v>0</v>
      </c>
      <c r="L87" s="169">
        <f t="shared" si="31"/>
        <v>0</v>
      </c>
      <c r="M87" s="159">
        <f t="shared" si="36"/>
        <v>0</v>
      </c>
      <c r="N87" s="169">
        <f t="shared" si="32"/>
        <v>0</v>
      </c>
      <c r="O87" s="168"/>
      <c r="S87" s="237" t="e">
        <f t="shared" si="28"/>
        <v>#DIV/0!</v>
      </c>
      <c r="T87" s="237" t="e">
        <f t="shared" si="29"/>
        <v>#DIV/0!</v>
      </c>
      <c r="U87" s="237" t="e">
        <f t="shared" si="33"/>
        <v>#DIV/0!</v>
      </c>
      <c r="V87" s="167">
        <f t="shared" si="34"/>
        <v>0</v>
      </c>
      <c r="AH87" s="367"/>
      <c r="AI87" s="367"/>
      <c r="AJ87" s="367"/>
    </row>
    <row r="88" spans="1:36" s="167" customFormat="1" ht="21" hidden="1">
      <c r="A88" s="162" t="s">
        <v>138</v>
      </c>
      <c r="B88" s="163" t="s">
        <v>74</v>
      </c>
      <c r="C88" s="164">
        <f>C90</f>
        <v>0</v>
      </c>
      <c r="D88" s="164">
        <f>D90</f>
        <v>0</v>
      </c>
      <c r="E88" s="164">
        <f t="shared" si="30"/>
        <v>0</v>
      </c>
      <c r="F88" s="164">
        <f>F90</f>
        <v>0</v>
      </c>
      <c r="G88" s="164">
        <f>G90</f>
        <v>0</v>
      </c>
      <c r="H88" s="164">
        <f>H90</f>
        <v>0</v>
      </c>
      <c r="I88" s="337"/>
      <c r="J88" s="165"/>
      <c r="K88" s="158">
        <f t="shared" si="35"/>
        <v>0</v>
      </c>
      <c r="L88" s="169">
        <f t="shared" si="31"/>
        <v>0</v>
      </c>
      <c r="M88" s="159">
        <f t="shared" si="36"/>
        <v>0</v>
      </c>
      <c r="N88" s="169">
        <f t="shared" si="32"/>
        <v>0</v>
      </c>
      <c r="O88" s="168"/>
      <c r="S88" s="237" t="e">
        <f t="shared" si="28"/>
        <v>#DIV/0!</v>
      </c>
      <c r="T88" s="237" t="e">
        <f t="shared" si="29"/>
        <v>#DIV/0!</v>
      </c>
      <c r="U88" s="237" t="e">
        <f t="shared" si="33"/>
        <v>#DIV/0!</v>
      </c>
      <c r="V88" s="167">
        <f t="shared" si="34"/>
        <v>0</v>
      </c>
      <c r="AH88" s="367"/>
      <c r="AI88" s="367"/>
      <c r="AJ88" s="367"/>
    </row>
    <row r="89" spans="1:36" s="167" customFormat="1" ht="21" hidden="1">
      <c r="A89" s="162"/>
      <c r="B89" s="163" t="s">
        <v>139</v>
      </c>
      <c r="C89" s="164"/>
      <c r="D89" s="164"/>
      <c r="E89" s="164">
        <f t="shared" si="30"/>
        <v>0</v>
      </c>
      <c r="F89" s="164"/>
      <c r="G89" s="164"/>
      <c r="H89" s="164"/>
      <c r="I89" s="337"/>
      <c r="J89" s="165"/>
      <c r="K89" s="158">
        <f t="shared" si="35"/>
        <v>0</v>
      </c>
      <c r="L89" s="169">
        <f t="shared" si="31"/>
        <v>0</v>
      </c>
      <c r="M89" s="159">
        <f t="shared" si="36"/>
        <v>0</v>
      </c>
      <c r="N89" s="169">
        <f t="shared" si="32"/>
        <v>0</v>
      </c>
      <c r="O89" s="168"/>
      <c r="S89" s="237" t="e">
        <f t="shared" si="28"/>
        <v>#DIV/0!</v>
      </c>
      <c r="T89" s="237" t="e">
        <f t="shared" si="29"/>
        <v>#DIV/0!</v>
      </c>
      <c r="U89" s="237" t="e">
        <f t="shared" si="33"/>
        <v>#DIV/0!</v>
      </c>
      <c r="V89" s="167">
        <f t="shared" si="34"/>
        <v>0</v>
      </c>
      <c r="AH89" s="367"/>
      <c r="AI89" s="367"/>
      <c r="AJ89" s="367"/>
    </row>
    <row r="90" spans="1:36" s="167" customFormat="1" ht="21" hidden="1">
      <c r="A90" s="162" t="s">
        <v>140</v>
      </c>
      <c r="B90" s="163" t="s">
        <v>80</v>
      </c>
      <c r="C90" s="164"/>
      <c r="D90" s="164"/>
      <c r="E90" s="164">
        <f t="shared" si="30"/>
        <v>0</v>
      </c>
      <c r="F90" s="164"/>
      <c r="G90" s="164"/>
      <c r="H90" s="164"/>
      <c r="I90" s="337"/>
      <c r="J90" s="165"/>
      <c r="K90" s="158">
        <f t="shared" si="35"/>
        <v>0</v>
      </c>
      <c r="L90" s="169">
        <f t="shared" si="31"/>
        <v>0</v>
      </c>
      <c r="M90" s="159">
        <f t="shared" si="36"/>
        <v>0</v>
      </c>
      <c r="N90" s="169">
        <f t="shared" si="32"/>
        <v>0</v>
      </c>
      <c r="O90" s="168"/>
      <c r="S90" s="237" t="e">
        <f t="shared" si="28"/>
        <v>#DIV/0!</v>
      </c>
      <c r="T90" s="237" t="e">
        <f t="shared" si="29"/>
        <v>#DIV/0!</v>
      </c>
      <c r="U90" s="237" t="e">
        <f t="shared" si="33"/>
        <v>#DIV/0!</v>
      </c>
      <c r="V90" s="167">
        <f t="shared" si="34"/>
        <v>0</v>
      </c>
      <c r="AH90" s="367"/>
      <c r="AI90" s="367"/>
      <c r="AJ90" s="367"/>
    </row>
    <row r="91" spans="1:36" s="167" customFormat="1" ht="21" hidden="1">
      <c r="A91" s="162" t="s">
        <v>141</v>
      </c>
      <c r="B91" s="163" t="s">
        <v>96</v>
      </c>
      <c r="C91" s="164"/>
      <c r="D91" s="164"/>
      <c r="E91" s="164">
        <f t="shared" si="30"/>
        <v>0</v>
      </c>
      <c r="F91" s="164"/>
      <c r="G91" s="164"/>
      <c r="H91" s="164"/>
      <c r="I91" s="337"/>
      <c r="J91" s="165"/>
      <c r="K91" s="158">
        <f t="shared" si="35"/>
        <v>0</v>
      </c>
      <c r="L91" s="169">
        <f t="shared" si="31"/>
        <v>0</v>
      </c>
      <c r="M91" s="159">
        <f t="shared" si="36"/>
        <v>0</v>
      </c>
      <c r="N91" s="169">
        <f t="shared" si="32"/>
        <v>0</v>
      </c>
      <c r="O91" s="168"/>
      <c r="S91" s="237" t="e">
        <f t="shared" si="28"/>
        <v>#DIV/0!</v>
      </c>
      <c r="T91" s="237" t="e">
        <f t="shared" si="29"/>
        <v>#DIV/0!</v>
      </c>
      <c r="U91" s="237" t="e">
        <f t="shared" si="33"/>
        <v>#DIV/0!</v>
      </c>
      <c r="V91" s="167">
        <f t="shared" si="34"/>
        <v>0</v>
      </c>
      <c r="AH91" s="367"/>
      <c r="AI91" s="367"/>
      <c r="AJ91" s="367"/>
    </row>
    <row r="92" spans="1:36" s="167" customFormat="1" ht="21" hidden="1">
      <c r="A92" s="162"/>
      <c r="B92" s="163" t="s">
        <v>97</v>
      </c>
      <c r="C92" s="164"/>
      <c r="D92" s="164"/>
      <c r="E92" s="164">
        <f t="shared" si="30"/>
        <v>0</v>
      </c>
      <c r="F92" s="164"/>
      <c r="G92" s="164"/>
      <c r="H92" s="164"/>
      <c r="I92" s="337"/>
      <c r="J92" s="165"/>
      <c r="K92" s="158">
        <f t="shared" si="35"/>
        <v>0</v>
      </c>
      <c r="L92" s="169">
        <f t="shared" si="31"/>
        <v>0</v>
      </c>
      <c r="M92" s="159">
        <f t="shared" si="36"/>
        <v>0</v>
      </c>
      <c r="N92" s="169">
        <f t="shared" si="32"/>
        <v>0</v>
      </c>
      <c r="O92" s="168"/>
      <c r="S92" s="237" t="e">
        <f t="shared" si="28"/>
        <v>#DIV/0!</v>
      </c>
      <c r="T92" s="237" t="e">
        <f t="shared" si="29"/>
        <v>#DIV/0!</v>
      </c>
      <c r="U92" s="237" t="e">
        <f t="shared" si="33"/>
        <v>#DIV/0!</v>
      </c>
      <c r="V92" s="167">
        <f t="shared" si="34"/>
        <v>0</v>
      </c>
      <c r="AH92" s="367"/>
      <c r="AI92" s="367"/>
      <c r="AJ92" s="367"/>
    </row>
    <row r="93" spans="1:36" s="161" customFormat="1" ht="21" hidden="1">
      <c r="A93" s="153" t="s">
        <v>13</v>
      </c>
      <c r="B93" s="154" t="s">
        <v>99</v>
      </c>
      <c r="C93" s="164"/>
      <c r="D93" s="164"/>
      <c r="E93" s="155">
        <f t="shared" si="30"/>
        <v>0</v>
      </c>
      <c r="F93" s="155"/>
      <c r="G93" s="164"/>
      <c r="H93" s="164"/>
      <c r="I93" s="336"/>
      <c r="J93" s="157"/>
      <c r="K93" s="158">
        <f t="shared" si="35"/>
        <v>0</v>
      </c>
      <c r="L93" s="169">
        <f t="shared" si="31"/>
        <v>0</v>
      </c>
      <c r="M93" s="159">
        <f t="shared" si="36"/>
        <v>0</v>
      </c>
      <c r="N93" s="169">
        <f t="shared" si="32"/>
        <v>0</v>
      </c>
      <c r="O93" s="169"/>
      <c r="S93" s="237" t="e">
        <f t="shared" si="28"/>
        <v>#DIV/0!</v>
      </c>
      <c r="T93" s="237" t="e">
        <f t="shared" si="29"/>
        <v>#DIV/0!</v>
      </c>
      <c r="U93" s="237" t="e">
        <f t="shared" si="33"/>
        <v>#DIV/0!</v>
      </c>
      <c r="V93" s="161">
        <f t="shared" si="34"/>
        <v>0</v>
      </c>
      <c r="AH93" s="366"/>
      <c r="AI93" s="366"/>
      <c r="AJ93" s="366"/>
    </row>
    <row r="94" spans="1:36" s="181" customFormat="1" ht="21" hidden="1">
      <c r="A94" s="153" t="s">
        <v>14</v>
      </c>
      <c r="B94" s="154" t="s">
        <v>101</v>
      </c>
      <c r="C94" s="164"/>
      <c r="D94" s="164"/>
      <c r="E94" s="155">
        <f t="shared" si="30"/>
        <v>0</v>
      </c>
      <c r="F94" s="155"/>
      <c r="G94" s="164"/>
      <c r="H94" s="164"/>
      <c r="I94" s="336"/>
      <c r="J94" s="157"/>
      <c r="K94" s="158">
        <f t="shared" si="35"/>
        <v>0</v>
      </c>
      <c r="L94" s="169">
        <f t="shared" si="31"/>
        <v>0</v>
      </c>
      <c r="M94" s="159">
        <f t="shared" si="36"/>
        <v>0</v>
      </c>
      <c r="N94" s="169">
        <f t="shared" si="32"/>
        <v>0</v>
      </c>
      <c r="O94" s="180"/>
      <c r="S94" s="237" t="e">
        <f t="shared" si="28"/>
        <v>#DIV/0!</v>
      </c>
      <c r="T94" s="237" t="e">
        <f t="shared" si="29"/>
        <v>#DIV/0!</v>
      </c>
      <c r="U94" s="237" t="e">
        <f t="shared" si="33"/>
        <v>#DIV/0!</v>
      </c>
      <c r="V94" s="181">
        <f t="shared" si="34"/>
        <v>0</v>
      </c>
      <c r="AH94" s="370"/>
      <c r="AI94" s="370"/>
      <c r="AJ94" s="370"/>
    </row>
    <row r="95" spans="1:36" s="167" customFormat="1" ht="21" hidden="1">
      <c r="A95" s="162"/>
      <c r="B95" s="163" t="s">
        <v>83</v>
      </c>
      <c r="C95" s="164"/>
      <c r="D95" s="164"/>
      <c r="E95" s="164">
        <f t="shared" si="30"/>
        <v>0</v>
      </c>
      <c r="F95" s="164"/>
      <c r="G95" s="164"/>
      <c r="H95" s="164"/>
      <c r="I95" s="337"/>
      <c r="J95" s="165"/>
      <c r="K95" s="158">
        <f t="shared" si="35"/>
        <v>0</v>
      </c>
      <c r="L95" s="169">
        <f t="shared" si="31"/>
        <v>0</v>
      </c>
      <c r="M95" s="159">
        <f t="shared" si="36"/>
        <v>0</v>
      </c>
      <c r="N95" s="169">
        <f t="shared" si="32"/>
        <v>0</v>
      </c>
      <c r="O95" s="168"/>
      <c r="S95" s="237" t="e">
        <f t="shared" si="28"/>
        <v>#DIV/0!</v>
      </c>
      <c r="T95" s="237" t="e">
        <f t="shared" si="29"/>
        <v>#DIV/0!</v>
      </c>
      <c r="U95" s="237" t="e">
        <f t="shared" si="33"/>
        <v>#DIV/0!</v>
      </c>
      <c r="V95" s="167">
        <f t="shared" si="34"/>
        <v>0</v>
      </c>
      <c r="AH95" s="367"/>
      <c r="AI95" s="367"/>
      <c r="AJ95" s="367"/>
    </row>
    <row r="96" spans="1:36" s="167" customFormat="1" ht="21" hidden="1">
      <c r="A96" s="162" t="s">
        <v>142</v>
      </c>
      <c r="B96" s="163" t="s">
        <v>85</v>
      </c>
      <c r="C96" s="164"/>
      <c r="D96" s="164"/>
      <c r="E96" s="164">
        <f t="shared" si="30"/>
        <v>0</v>
      </c>
      <c r="F96" s="164"/>
      <c r="G96" s="164"/>
      <c r="H96" s="164"/>
      <c r="I96" s="337"/>
      <c r="J96" s="165"/>
      <c r="K96" s="158">
        <f t="shared" si="35"/>
        <v>0</v>
      </c>
      <c r="L96" s="169">
        <f t="shared" si="31"/>
        <v>0</v>
      </c>
      <c r="M96" s="159">
        <f t="shared" si="36"/>
        <v>0</v>
      </c>
      <c r="N96" s="169">
        <f t="shared" si="32"/>
        <v>0</v>
      </c>
      <c r="O96" s="168"/>
      <c r="S96" s="237" t="e">
        <f t="shared" si="28"/>
        <v>#DIV/0!</v>
      </c>
      <c r="T96" s="237" t="e">
        <f t="shared" si="29"/>
        <v>#DIV/0!</v>
      </c>
      <c r="U96" s="237" t="e">
        <f t="shared" si="33"/>
        <v>#DIV/0!</v>
      </c>
      <c r="V96" s="167">
        <f t="shared" si="34"/>
        <v>0</v>
      </c>
      <c r="AH96" s="367"/>
      <c r="AI96" s="367"/>
      <c r="AJ96" s="367"/>
    </row>
    <row r="97" spans="1:36" s="183" customFormat="1" ht="21" hidden="1">
      <c r="A97" s="162" t="s">
        <v>143</v>
      </c>
      <c r="B97" s="163" t="s">
        <v>144</v>
      </c>
      <c r="C97" s="164"/>
      <c r="D97" s="164"/>
      <c r="E97" s="164">
        <f t="shared" si="30"/>
        <v>0</v>
      </c>
      <c r="F97" s="164"/>
      <c r="G97" s="164"/>
      <c r="H97" s="164"/>
      <c r="I97" s="338"/>
      <c r="J97" s="165"/>
      <c r="K97" s="158">
        <f t="shared" si="35"/>
        <v>0</v>
      </c>
      <c r="L97" s="169">
        <f t="shared" si="31"/>
        <v>0</v>
      </c>
      <c r="M97" s="159">
        <f t="shared" si="36"/>
        <v>0</v>
      </c>
      <c r="N97" s="169">
        <f t="shared" si="32"/>
        <v>0</v>
      </c>
      <c r="O97" s="182"/>
      <c r="S97" s="237" t="e">
        <f t="shared" si="28"/>
        <v>#DIV/0!</v>
      </c>
      <c r="T97" s="237" t="e">
        <f t="shared" si="29"/>
        <v>#DIV/0!</v>
      </c>
      <c r="U97" s="237" t="e">
        <f t="shared" si="33"/>
        <v>#DIV/0!</v>
      </c>
      <c r="V97" s="183">
        <f t="shared" si="34"/>
        <v>0</v>
      </c>
      <c r="AH97" s="371"/>
      <c r="AI97" s="371"/>
      <c r="AJ97" s="371"/>
    </row>
    <row r="98" spans="1:36" s="167" customFormat="1" ht="21" hidden="1">
      <c r="A98" s="162"/>
      <c r="B98" s="163" t="s">
        <v>83</v>
      </c>
      <c r="C98" s="164"/>
      <c r="D98" s="164"/>
      <c r="E98" s="164">
        <f t="shared" si="30"/>
        <v>0</v>
      </c>
      <c r="F98" s="164"/>
      <c r="G98" s="164"/>
      <c r="H98" s="164"/>
      <c r="I98" s="337"/>
      <c r="J98" s="165"/>
      <c r="K98" s="158">
        <f t="shared" si="35"/>
        <v>0</v>
      </c>
      <c r="L98" s="169">
        <f t="shared" si="31"/>
        <v>0</v>
      </c>
      <c r="M98" s="159">
        <f t="shared" si="36"/>
        <v>0</v>
      </c>
      <c r="N98" s="169">
        <f t="shared" si="32"/>
        <v>0</v>
      </c>
      <c r="O98" s="168"/>
      <c r="S98" s="237" t="e">
        <f t="shared" si="28"/>
        <v>#DIV/0!</v>
      </c>
      <c r="T98" s="237" t="e">
        <f t="shared" si="29"/>
        <v>#DIV/0!</v>
      </c>
      <c r="U98" s="237" t="e">
        <f t="shared" si="33"/>
        <v>#DIV/0!</v>
      </c>
      <c r="V98" s="167">
        <f t="shared" si="34"/>
        <v>0</v>
      </c>
      <c r="AH98" s="367"/>
      <c r="AI98" s="367"/>
      <c r="AJ98" s="367"/>
    </row>
    <row r="99" spans="1:36" s="167" customFormat="1" ht="21" hidden="1">
      <c r="A99" s="174" t="s">
        <v>145</v>
      </c>
      <c r="B99" s="163" t="s">
        <v>80</v>
      </c>
      <c r="C99" s="164"/>
      <c r="D99" s="164"/>
      <c r="E99" s="164">
        <f t="shared" si="30"/>
        <v>0</v>
      </c>
      <c r="F99" s="164"/>
      <c r="G99" s="164"/>
      <c r="H99" s="164"/>
      <c r="I99" s="337"/>
      <c r="J99" s="165"/>
      <c r="K99" s="158">
        <f t="shared" si="35"/>
        <v>0</v>
      </c>
      <c r="L99" s="169">
        <f t="shared" si="31"/>
        <v>0</v>
      </c>
      <c r="M99" s="159">
        <f t="shared" si="36"/>
        <v>0</v>
      </c>
      <c r="N99" s="169">
        <f t="shared" si="32"/>
        <v>0</v>
      </c>
      <c r="O99" s="168"/>
      <c r="S99" s="237" t="e">
        <f t="shared" si="28"/>
        <v>#DIV/0!</v>
      </c>
      <c r="T99" s="237" t="e">
        <f t="shared" si="29"/>
        <v>#DIV/0!</v>
      </c>
      <c r="U99" s="237" t="e">
        <f t="shared" si="33"/>
        <v>#DIV/0!</v>
      </c>
      <c r="V99" s="167">
        <f t="shared" si="34"/>
        <v>0</v>
      </c>
      <c r="AH99" s="367"/>
      <c r="AI99" s="367"/>
      <c r="AJ99" s="367"/>
    </row>
    <row r="100" spans="1:36" s="167" customFormat="1" ht="42" hidden="1">
      <c r="A100" s="174" t="s">
        <v>194</v>
      </c>
      <c r="B100" s="175" t="s">
        <v>195</v>
      </c>
      <c r="C100" s="164"/>
      <c r="D100" s="164"/>
      <c r="E100" s="164">
        <f t="shared" si="30"/>
        <v>0</v>
      </c>
      <c r="F100" s="164"/>
      <c r="G100" s="164"/>
      <c r="H100" s="164"/>
      <c r="I100" s="337"/>
      <c r="J100" s="165"/>
      <c r="K100" s="158">
        <f t="shared" si="35"/>
        <v>0</v>
      </c>
      <c r="L100" s="169">
        <f t="shared" si="31"/>
        <v>0</v>
      </c>
      <c r="M100" s="159">
        <f t="shared" si="36"/>
        <v>0</v>
      </c>
      <c r="N100" s="169">
        <f t="shared" si="32"/>
        <v>0</v>
      </c>
      <c r="O100" s="168"/>
      <c r="S100" s="237" t="e">
        <f t="shared" ref="S100:S107" si="37">C100/D100</f>
        <v>#DIV/0!</v>
      </c>
      <c r="T100" s="237" t="e">
        <f t="shared" ref="T100:T107" si="38">E100/F100</f>
        <v>#DIV/0!</v>
      </c>
      <c r="U100" s="237" t="e">
        <f t="shared" si="33"/>
        <v>#DIV/0!</v>
      </c>
      <c r="V100" s="167">
        <f t="shared" si="34"/>
        <v>0</v>
      </c>
      <c r="AH100" s="367"/>
      <c r="AI100" s="367"/>
      <c r="AJ100" s="367"/>
    </row>
    <row r="101" spans="1:36" s="167" customFormat="1" ht="21" hidden="1">
      <c r="A101" s="174" t="s">
        <v>146</v>
      </c>
      <c r="B101" s="175" t="s">
        <v>96</v>
      </c>
      <c r="C101" s="164"/>
      <c r="D101" s="164"/>
      <c r="E101" s="164">
        <f t="shared" si="30"/>
        <v>0</v>
      </c>
      <c r="F101" s="164"/>
      <c r="G101" s="164"/>
      <c r="H101" s="164"/>
      <c r="I101" s="337"/>
      <c r="J101" s="165"/>
      <c r="K101" s="158">
        <f t="shared" si="35"/>
        <v>0</v>
      </c>
      <c r="L101" s="169">
        <f t="shared" si="31"/>
        <v>0</v>
      </c>
      <c r="M101" s="159">
        <f t="shared" si="36"/>
        <v>0</v>
      </c>
      <c r="N101" s="169">
        <f t="shared" si="32"/>
        <v>0</v>
      </c>
      <c r="O101" s="168"/>
      <c r="S101" s="237" t="e">
        <f t="shared" si="37"/>
        <v>#DIV/0!</v>
      </c>
      <c r="T101" s="237" t="e">
        <f t="shared" si="38"/>
        <v>#DIV/0!</v>
      </c>
      <c r="U101" s="237" t="e">
        <f t="shared" si="33"/>
        <v>#DIV/0!</v>
      </c>
      <c r="V101" s="167">
        <f t="shared" si="34"/>
        <v>0</v>
      </c>
      <c r="AH101" s="367"/>
      <c r="AI101" s="367"/>
      <c r="AJ101" s="367"/>
    </row>
    <row r="102" spans="1:36" s="167" customFormat="1" ht="42" hidden="1">
      <c r="A102" s="174" t="s">
        <v>196</v>
      </c>
      <c r="B102" s="175" t="s">
        <v>197</v>
      </c>
      <c r="C102" s="164"/>
      <c r="D102" s="164"/>
      <c r="E102" s="164">
        <f t="shared" ref="E102:E106" si="39">G102-C102</f>
        <v>0</v>
      </c>
      <c r="F102" s="164"/>
      <c r="G102" s="164"/>
      <c r="H102" s="164"/>
      <c r="I102" s="337"/>
      <c r="J102" s="165"/>
      <c r="K102" s="158">
        <f t="shared" si="35"/>
        <v>0</v>
      </c>
      <c r="L102" s="169">
        <f t="shared" si="31"/>
        <v>0</v>
      </c>
      <c r="M102" s="159">
        <f t="shared" si="36"/>
        <v>0</v>
      </c>
      <c r="N102" s="169">
        <f t="shared" si="32"/>
        <v>0</v>
      </c>
      <c r="O102" s="168"/>
      <c r="S102" s="237" t="e">
        <f t="shared" si="37"/>
        <v>#DIV/0!</v>
      </c>
      <c r="T102" s="237" t="e">
        <f t="shared" si="38"/>
        <v>#DIV/0!</v>
      </c>
      <c r="U102" s="237" t="e">
        <f t="shared" si="33"/>
        <v>#DIV/0!</v>
      </c>
      <c r="V102" s="167">
        <f t="shared" si="34"/>
        <v>0</v>
      </c>
      <c r="AH102" s="367"/>
      <c r="AI102" s="367"/>
      <c r="AJ102" s="367"/>
    </row>
    <row r="103" spans="1:36" s="187" customFormat="1" ht="21.6" hidden="1" thickBot="1">
      <c r="A103" s="185"/>
      <c r="B103" s="163" t="s">
        <v>97</v>
      </c>
      <c r="C103" s="186"/>
      <c r="D103" s="186"/>
      <c r="E103" s="164">
        <f t="shared" si="39"/>
        <v>0</v>
      </c>
      <c r="F103" s="164"/>
      <c r="G103" s="186"/>
      <c r="H103" s="186"/>
      <c r="I103" s="337"/>
      <c r="J103" s="165"/>
      <c r="K103" s="158">
        <f t="shared" si="35"/>
        <v>0</v>
      </c>
      <c r="L103" s="169">
        <f t="shared" si="31"/>
        <v>0</v>
      </c>
      <c r="M103" s="159">
        <f t="shared" si="36"/>
        <v>0</v>
      </c>
      <c r="N103" s="169">
        <f t="shared" si="32"/>
        <v>0</v>
      </c>
      <c r="O103" s="180"/>
      <c r="S103" s="237" t="e">
        <f t="shared" si="37"/>
        <v>#DIV/0!</v>
      </c>
      <c r="T103" s="237" t="e">
        <f t="shared" si="38"/>
        <v>#DIV/0!</v>
      </c>
      <c r="U103" s="237" t="e">
        <f t="shared" si="33"/>
        <v>#DIV/0!</v>
      </c>
      <c r="V103" s="187">
        <f t="shared" si="34"/>
        <v>0</v>
      </c>
      <c r="AH103" s="372"/>
      <c r="AI103" s="372"/>
      <c r="AJ103" s="372"/>
    </row>
    <row r="104" spans="1:36" s="167" customFormat="1" ht="21" hidden="1">
      <c r="A104" s="162" t="s">
        <v>15</v>
      </c>
      <c r="B104" s="163" t="s">
        <v>147</v>
      </c>
      <c r="C104" s="164"/>
      <c r="D104" s="164"/>
      <c r="E104" s="164">
        <f t="shared" si="39"/>
        <v>0</v>
      </c>
      <c r="F104" s="164"/>
      <c r="G104" s="164"/>
      <c r="H104" s="164"/>
      <c r="I104" s="337"/>
      <c r="J104" s="165"/>
      <c r="K104" s="158">
        <f t="shared" si="35"/>
        <v>0</v>
      </c>
      <c r="L104" s="169">
        <f t="shared" si="31"/>
        <v>0</v>
      </c>
      <c r="M104" s="159">
        <f t="shared" si="36"/>
        <v>0</v>
      </c>
      <c r="N104" s="169">
        <f t="shared" si="32"/>
        <v>0</v>
      </c>
      <c r="O104" s="168"/>
      <c r="S104" s="237" t="e">
        <f t="shared" si="37"/>
        <v>#DIV/0!</v>
      </c>
      <c r="T104" s="237" t="e">
        <f t="shared" si="38"/>
        <v>#DIV/0!</v>
      </c>
      <c r="U104" s="237" t="e">
        <f t="shared" si="33"/>
        <v>#DIV/0!</v>
      </c>
      <c r="V104" s="167">
        <f t="shared" si="34"/>
        <v>0</v>
      </c>
      <c r="AH104" s="367"/>
      <c r="AI104" s="367"/>
      <c r="AJ104" s="367"/>
    </row>
    <row r="105" spans="1:36" s="167" customFormat="1" ht="21" hidden="1">
      <c r="A105" s="162" t="s">
        <v>16</v>
      </c>
      <c r="B105" s="178" t="s">
        <v>117</v>
      </c>
      <c r="C105" s="188"/>
      <c r="D105" s="188"/>
      <c r="E105" s="164">
        <f t="shared" si="39"/>
        <v>0</v>
      </c>
      <c r="F105" s="164"/>
      <c r="G105" s="188"/>
      <c r="H105" s="188"/>
      <c r="I105" s="337"/>
      <c r="J105" s="165"/>
      <c r="K105" s="158">
        <f t="shared" si="35"/>
        <v>0</v>
      </c>
      <c r="L105" s="169">
        <f t="shared" si="31"/>
        <v>0</v>
      </c>
      <c r="M105" s="159">
        <f t="shared" si="36"/>
        <v>0</v>
      </c>
      <c r="N105" s="169">
        <f t="shared" si="32"/>
        <v>0</v>
      </c>
      <c r="O105" s="168"/>
      <c r="S105" s="237" t="e">
        <f t="shared" si="37"/>
        <v>#DIV/0!</v>
      </c>
      <c r="T105" s="237" t="e">
        <f t="shared" si="38"/>
        <v>#DIV/0!</v>
      </c>
      <c r="U105" s="237" t="e">
        <f t="shared" si="33"/>
        <v>#DIV/0!</v>
      </c>
      <c r="V105" s="167">
        <f t="shared" si="34"/>
        <v>0</v>
      </c>
      <c r="AH105" s="367"/>
      <c r="AI105" s="367"/>
      <c r="AJ105" s="367"/>
    </row>
    <row r="106" spans="1:36" s="167" customFormat="1" ht="21" hidden="1">
      <c r="A106" s="162" t="s">
        <v>17</v>
      </c>
      <c r="B106" s="178" t="s">
        <v>119</v>
      </c>
      <c r="C106" s="164"/>
      <c r="D106" s="164"/>
      <c r="E106" s="164">
        <f t="shared" si="39"/>
        <v>0</v>
      </c>
      <c r="F106" s="164"/>
      <c r="G106" s="164"/>
      <c r="H106" s="164"/>
      <c r="I106" s="337"/>
      <c r="J106" s="165"/>
      <c r="K106" s="158">
        <f t="shared" si="35"/>
        <v>0</v>
      </c>
      <c r="L106" s="169">
        <f t="shared" si="31"/>
        <v>0</v>
      </c>
      <c r="M106" s="159">
        <f t="shared" si="36"/>
        <v>0</v>
      </c>
      <c r="N106" s="169">
        <f t="shared" si="32"/>
        <v>0</v>
      </c>
      <c r="O106" s="168"/>
      <c r="S106" s="237" t="e">
        <f t="shared" si="37"/>
        <v>#DIV/0!</v>
      </c>
      <c r="T106" s="237" t="e">
        <f t="shared" si="38"/>
        <v>#DIV/0!</v>
      </c>
      <c r="U106" s="237" t="e">
        <f t="shared" si="33"/>
        <v>#DIV/0!</v>
      </c>
      <c r="V106" s="167">
        <f t="shared" si="34"/>
        <v>0</v>
      </c>
      <c r="AH106" s="367"/>
      <c r="AI106" s="367"/>
      <c r="AJ106" s="367"/>
    </row>
    <row r="107" spans="1:36" s="161" customFormat="1" ht="21">
      <c r="A107" s="153" t="s">
        <v>18</v>
      </c>
      <c r="B107" s="154" t="s">
        <v>148</v>
      </c>
      <c r="C107" s="155">
        <f t="shared" ref="C107:H107" si="40">C110+C109</f>
        <v>364772.51599999995</v>
      </c>
      <c r="D107" s="155">
        <f t="shared" si="40"/>
        <v>119.87519999999999</v>
      </c>
      <c r="E107" s="155">
        <f t="shared" si="40"/>
        <v>324107.39399999997</v>
      </c>
      <c r="F107" s="155">
        <f t="shared" si="40"/>
        <v>104.28200000000001</v>
      </c>
      <c r="G107" s="155">
        <f t="shared" si="40"/>
        <v>688879.91</v>
      </c>
      <c r="H107" s="155">
        <f t="shared" si="40"/>
        <v>112.07859999999999</v>
      </c>
      <c r="I107" s="336"/>
      <c r="J107" s="157"/>
      <c r="K107" s="158">
        <f t="shared" si="35"/>
        <v>112.07859999999999</v>
      </c>
      <c r="L107" s="169">
        <f t="shared" si="31"/>
        <v>0</v>
      </c>
      <c r="M107" s="159">
        <f t="shared" si="36"/>
        <v>688879.90999999992</v>
      </c>
      <c r="N107" s="169">
        <f t="shared" si="32"/>
        <v>0</v>
      </c>
      <c r="O107" s="169"/>
      <c r="S107" s="237">
        <f t="shared" si="37"/>
        <v>3042.9356197111661</v>
      </c>
      <c r="T107" s="237">
        <f t="shared" si="38"/>
        <v>3107.9898160756406</v>
      </c>
      <c r="U107" s="237">
        <f t="shared" si="33"/>
        <v>6146.4000264100378</v>
      </c>
      <c r="V107" s="161">
        <f t="shared" si="34"/>
        <v>112.07899999999999</v>
      </c>
      <c r="AH107" s="366"/>
      <c r="AI107" s="366"/>
      <c r="AJ107" s="366"/>
    </row>
    <row r="108" spans="1:36" s="167" customFormat="1" ht="21">
      <c r="A108" s="162"/>
      <c r="B108" s="163" t="s">
        <v>72</v>
      </c>
      <c r="C108" s="164"/>
      <c r="D108" s="164"/>
      <c r="E108" s="164"/>
      <c r="F108" s="164"/>
      <c r="G108" s="164"/>
      <c r="H108" s="164"/>
      <c r="I108" s="337"/>
      <c r="J108" s="165"/>
      <c r="K108" s="158">
        <f t="shared" si="35"/>
        <v>0</v>
      </c>
      <c r="L108" s="169">
        <f t="shared" si="31"/>
        <v>0</v>
      </c>
      <c r="M108" s="159">
        <f t="shared" si="36"/>
        <v>0</v>
      </c>
      <c r="N108" s="169">
        <f t="shared" si="32"/>
        <v>0</v>
      </c>
      <c r="O108" s="168"/>
      <c r="S108" s="237"/>
      <c r="T108" s="237"/>
      <c r="U108" s="237"/>
      <c r="V108" s="167">
        <f t="shared" si="34"/>
        <v>0</v>
      </c>
      <c r="AH108" s="367"/>
      <c r="AI108" s="367"/>
      <c r="AJ108" s="367"/>
    </row>
    <row r="109" spans="1:36" s="167" customFormat="1" ht="21">
      <c r="A109" s="162" t="s">
        <v>149</v>
      </c>
      <c r="B109" s="163" t="s">
        <v>73</v>
      </c>
      <c r="C109" s="164"/>
      <c r="D109" s="164"/>
      <c r="E109" s="164"/>
      <c r="F109" s="164"/>
      <c r="G109" s="164"/>
      <c r="H109" s="164"/>
      <c r="I109" s="337"/>
      <c r="J109" s="165"/>
      <c r="K109" s="158">
        <f t="shared" si="35"/>
        <v>0</v>
      </c>
      <c r="L109" s="169">
        <f t="shared" si="31"/>
        <v>0</v>
      </c>
      <c r="M109" s="159">
        <f t="shared" si="36"/>
        <v>0</v>
      </c>
      <c r="N109" s="169">
        <f t="shared" si="32"/>
        <v>0</v>
      </c>
      <c r="O109" s="168"/>
      <c r="S109" s="237"/>
      <c r="T109" s="237"/>
      <c r="U109" s="237"/>
      <c r="V109" s="167">
        <f t="shared" si="34"/>
        <v>0</v>
      </c>
      <c r="AH109" s="367"/>
      <c r="AI109" s="367"/>
      <c r="AJ109" s="367"/>
    </row>
    <row r="110" spans="1:36" s="167" customFormat="1" ht="21">
      <c r="A110" s="162" t="s">
        <v>150</v>
      </c>
      <c r="B110" s="163" t="s">
        <v>74</v>
      </c>
      <c r="C110" s="164">
        <f>C112+C113+C114+C115+C116+C117+C118</f>
        <v>364772.51599999995</v>
      </c>
      <c r="D110" s="164">
        <f>D112+D113+D114+D115+D116+D117+D118</f>
        <v>119.87519999999999</v>
      </c>
      <c r="E110" s="164">
        <f>E112+E113+E114+E115+E116+E117+E118</f>
        <v>324107.39399999997</v>
      </c>
      <c r="F110" s="164">
        <f t="shared" ref="F110:H110" si="41">F112+F113+F114+F115+F116+F117+F118</f>
        <v>104.28200000000001</v>
      </c>
      <c r="G110" s="164">
        <f>G112+G113+G114+G115+G116+G117+G118</f>
        <v>688879.91</v>
      </c>
      <c r="H110" s="164">
        <f t="shared" si="41"/>
        <v>112.07859999999999</v>
      </c>
      <c r="I110" s="337"/>
      <c r="J110" s="165"/>
      <c r="K110" s="158">
        <f t="shared" si="35"/>
        <v>112.07859999999999</v>
      </c>
      <c r="L110" s="169">
        <f t="shared" si="31"/>
        <v>0</v>
      </c>
      <c r="M110" s="159">
        <f t="shared" si="36"/>
        <v>688879.90999999992</v>
      </c>
      <c r="N110" s="169">
        <f t="shared" si="32"/>
        <v>0</v>
      </c>
      <c r="O110" s="168"/>
      <c r="S110" s="237">
        <f>C110/D110</f>
        <v>3042.9356197111661</v>
      </c>
      <c r="T110" s="237">
        <f>E110/F110</f>
        <v>3107.9898160756406</v>
      </c>
      <c r="U110" s="237">
        <f t="shared" si="33"/>
        <v>6146.4000264100378</v>
      </c>
      <c r="V110" s="167">
        <f t="shared" si="34"/>
        <v>112.07899999999999</v>
      </c>
      <c r="AH110" s="367"/>
      <c r="AI110" s="367"/>
      <c r="AJ110" s="367"/>
    </row>
    <row r="111" spans="1:36" s="167" customFormat="1" ht="21">
      <c r="A111" s="162"/>
      <c r="B111" s="163" t="s">
        <v>72</v>
      </c>
      <c r="C111" s="164"/>
      <c r="D111" s="164"/>
      <c r="E111" s="164">
        <f>G111-C111</f>
        <v>0</v>
      </c>
      <c r="F111" s="164"/>
      <c r="G111" s="164"/>
      <c r="H111" s="164"/>
      <c r="I111" s="337"/>
      <c r="J111" s="165"/>
      <c r="K111" s="158">
        <f t="shared" si="35"/>
        <v>0</v>
      </c>
      <c r="L111" s="169">
        <f t="shared" si="31"/>
        <v>0</v>
      </c>
      <c r="M111" s="159">
        <f t="shared" si="36"/>
        <v>0</v>
      </c>
      <c r="N111" s="169">
        <f t="shared" si="32"/>
        <v>0</v>
      </c>
      <c r="O111" s="168"/>
      <c r="S111" s="237"/>
      <c r="T111" s="237"/>
      <c r="U111" s="237"/>
      <c r="V111" s="167">
        <f t="shared" si="34"/>
        <v>0</v>
      </c>
      <c r="AH111" s="367"/>
      <c r="AI111" s="367"/>
      <c r="AJ111" s="367"/>
    </row>
    <row r="112" spans="1:36" s="167" customFormat="1" ht="21">
      <c r="A112" s="162" t="s">
        <v>151</v>
      </c>
      <c r="B112" s="163" t="s">
        <v>173</v>
      </c>
      <c r="C112" s="164">
        <v>23487.618999999999</v>
      </c>
      <c r="D112" s="164">
        <v>8.9619999999999997</v>
      </c>
      <c r="E112" s="164">
        <v>21204.236000000001</v>
      </c>
      <c r="F112" s="164">
        <v>8.9619999999999997</v>
      </c>
      <c r="G112" s="164">
        <f>C112+E112</f>
        <v>44691.854999999996</v>
      </c>
      <c r="H112" s="164">
        <f>(D112+F112)/2</f>
        <v>8.9619999999999997</v>
      </c>
      <c r="I112" s="337"/>
      <c r="J112" s="165"/>
      <c r="K112" s="158">
        <f t="shared" si="35"/>
        <v>8.9619999999999997</v>
      </c>
      <c r="L112" s="169">
        <f t="shared" si="31"/>
        <v>0</v>
      </c>
      <c r="M112" s="159">
        <f t="shared" si="36"/>
        <v>44691.854999999996</v>
      </c>
      <c r="N112" s="169">
        <f t="shared" si="32"/>
        <v>0</v>
      </c>
      <c r="O112" s="168"/>
      <c r="S112" s="237">
        <f>C112/D112</f>
        <v>2620.8010488730192</v>
      </c>
      <c r="T112" s="237">
        <f>E112/F112</f>
        <v>2366.0160678419998</v>
      </c>
      <c r="U112" s="237">
        <f t="shared" si="33"/>
        <v>4986.8171167150185</v>
      </c>
      <c r="V112" s="167">
        <f t="shared" si="34"/>
        <v>7.2713000000000001</v>
      </c>
      <c r="AH112" s="367"/>
      <c r="AI112" s="367"/>
      <c r="AJ112" s="367"/>
    </row>
    <row r="113" spans="1:43" s="167" customFormat="1" ht="21">
      <c r="A113" s="162" t="s">
        <v>152</v>
      </c>
      <c r="B113" s="163" t="s">
        <v>80</v>
      </c>
      <c r="C113" s="164">
        <f>317335.868+633.807</f>
        <v>317969.67499999999</v>
      </c>
      <c r="D113" s="164">
        <f>104.359-1.1128</f>
        <v>103.24619999999999</v>
      </c>
      <c r="E113" s="164">
        <f>1404.593+280410.253-0.316</f>
        <v>281814.53000000003</v>
      </c>
      <c r="F113" s="164">
        <f>90.712-2.214</f>
        <v>88.498000000000005</v>
      </c>
      <c r="G113" s="164">
        <f>C113+E113</f>
        <v>599784.20500000007</v>
      </c>
      <c r="H113" s="164">
        <f>(D113+F113)/2</f>
        <v>95.872099999999989</v>
      </c>
      <c r="I113" s="337"/>
      <c r="J113" s="165"/>
      <c r="K113" s="158">
        <f t="shared" si="35"/>
        <v>95.872099999999989</v>
      </c>
      <c r="L113" s="169">
        <f t="shared" si="31"/>
        <v>0</v>
      </c>
      <c r="M113" s="159">
        <f t="shared" si="36"/>
        <v>599784.20500000007</v>
      </c>
      <c r="N113" s="169">
        <f t="shared" si="32"/>
        <v>0</v>
      </c>
      <c r="O113" s="168"/>
      <c r="S113" s="237">
        <f>C113/D113</f>
        <v>3079.7227888290322</v>
      </c>
      <c r="T113" s="237">
        <f>E113/F113</f>
        <v>3184.4169359759544</v>
      </c>
      <c r="U113" s="237">
        <f t="shared" si="33"/>
        <v>6256.0870680834169</v>
      </c>
      <c r="V113" s="167">
        <f t="shared" si="34"/>
        <v>97.583399999999997</v>
      </c>
      <c r="AH113" s="367"/>
      <c r="AI113" s="367"/>
      <c r="AJ113" s="367"/>
    </row>
    <row r="114" spans="1:43" s="167" customFormat="1" ht="21">
      <c r="A114" s="162" t="s">
        <v>153</v>
      </c>
      <c r="B114" s="163" t="s">
        <v>78</v>
      </c>
      <c r="C114" s="164">
        <v>0</v>
      </c>
      <c r="D114" s="164">
        <v>0</v>
      </c>
      <c r="E114" s="164">
        <f>G114-C114</f>
        <v>0</v>
      </c>
      <c r="F114" s="164">
        <f>H114-D114</f>
        <v>0</v>
      </c>
      <c r="G114" s="164">
        <v>0</v>
      </c>
      <c r="H114" s="164">
        <v>0</v>
      </c>
      <c r="I114" s="337"/>
      <c r="J114" s="165"/>
      <c r="K114" s="158">
        <f t="shared" si="35"/>
        <v>0</v>
      </c>
      <c r="L114" s="169">
        <f t="shared" si="31"/>
        <v>0</v>
      </c>
      <c r="M114" s="159">
        <f t="shared" si="36"/>
        <v>0</v>
      </c>
      <c r="N114" s="169">
        <f t="shared" si="32"/>
        <v>0</v>
      </c>
      <c r="O114" s="168"/>
      <c r="S114" s="237"/>
      <c r="T114" s="237"/>
      <c r="U114" s="237"/>
      <c r="V114" s="167">
        <f t="shared" si="34"/>
        <v>0</v>
      </c>
      <c r="AH114" s="367"/>
      <c r="AI114" s="367"/>
      <c r="AJ114" s="367"/>
    </row>
    <row r="115" spans="1:43" s="167" customFormat="1" ht="21">
      <c r="A115" s="162" t="s">
        <v>198</v>
      </c>
      <c r="B115" s="163" t="s">
        <v>76</v>
      </c>
      <c r="C115" s="164">
        <v>2345.4749999999999</v>
      </c>
      <c r="D115" s="164">
        <v>0.77100000000000002</v>
      </c>
      <c r="E115" s="164">
        <v>1946.729</v>
      </c>
      <c r="F115" s="164">
        <v>0.63</v>
      </c>
      <c r="G115" s="164">
        <f>C115+E115</f>
        <v>4292.2039999999997</v>
      </c>
      <c r="H115" s="164">
        <f>(D115+F115)/2</f>
        <v>0.70050000000000001</v>
      </c>
      <c r="I115" s="337"/>
      <c r="J115" s="165"/>
      <c r="K115" s="158">
        <f t="shared" si="35"/>
        <v>0.70050000000000001</v>
      </c>
      <c r="L115" s="169">
        <f t="shared" si="31"/>
        <v>0</v>
      </c>
      <c r="M115" s="159">
        <f t="shared" si="36"/>
        <v>4292.2039999999997</v>
      </c>
      <c r="N115" s="169">
        <f t="shared" si="32"/>
        <v>0</v>
      </c>
      <c r="O115" s="168"/>
      <c r="S115" s="237">
        <f>C115/D115</f>
        <v>3042.120622568093</v>
      </c>
      <c r="T115" s="237">
        <f>E115/F115</f>
        <v>3090.046031746032</v>
      </c>
      <c r="U115" s="237">
        <f t="shared" si="33"/>
        <v>6127.3433261955743</v>
      </c>
      <c r="V115" s="167">
        <f t="shared" si="34"/>
        <v>0.69830000000000003</v>
      </c>
      <c r="AH115" s="367"/>
      <c r="AI115" s="367"/>
      <c r="AJ115" s="367"/>
    </row>
    <row r="116" spans="1:43" s="167" customFormat="1" ht="21">
      <c r="A116" s="162" t="s">
        <v>199</v>
      </c>
      <c r="B116" s="163" t="s">
        <v>176</v>
      </c>
      <c r="C116" s="164">
        <v>0</v>
      </c>
      <c r="D116" s="164">
        <v>0</v>
      </c>
      <c r="E116" s="164">
        <v>0</v>
      </c>
      <c r="F116" s="164">
        <v>0</v>
      </c>
      <c r="G116" s="164">
        <f>C116+E116</f>
        <v>0</v>
      </c>
      <c r="H116" s="164">
        <f>(D116+F116)/2</f>
        <v>0</v>
      </c>
      <c r="I116" s="337"/>
      <c r="J116" s="165"/>
      <c r="K116" s="158">
        <f t="shared" si="35"/>
        <v>0</v>
      </c>
      <c r="L116" s="169">
        <f t="shared" si="31"/>
        <v>0</v>
      </c>
      <c r="M116" s="159">
        <f t="shared" si="36"/>
        <v>0</v>
      </c>
      <c r="N116" s="169">
        <f t="shared" si="32"/>
        <v>0</v>
      </c>
      <c r="O116" s="168"/>
      <c r="S116" s="237"/>
      <c r="T116" s="237"/>
      <c r="U116" s="237"/>
      <c r="V116" s="167">
        <f t="shared" si="34"/>
        <v>0</v>
      </c>
      <c r="AH116" s="367"/>
      <c r="AI116" s="367"/>
      <c r="AJ116" s="367"/>
      <c r="AQ116" s="238"/>
    </row>
    <row r="117" spans="1:43" s="167" customFormat="1" ht="21">
      <c r="A117" s="162" t="s">
        <v>247</v>
      </c>
      <c r="B117" s="163" t="s">
        <v>178</v>
      </c>
      <c r="C117" s="164">
        <v>20969.746999999999</v>
      </c>
      <c r="D117" s="164">
        <v>6.8959999999999999</v>
      </c>
      <c r="E117" s="164">
        <f>11505.152+7636.747</f>
        <v>19141.899000000001</v>
      </c>
      <c r="F117" s="164">
        <v>6.1920000000000002</v>
      </c>
      <c r="G117" s="164">
        <f>C117+E117</f>
        <v>40111.646000000001</v>
      </c>
      <c r="H117" s="164">
        <f>(D117+F117)/2</f>
        <v>6.5440000000000005</v>
      </c>
      <c r="I117" s="337"/>
      <c r="J117" s="165"/>
      <c r="K117" s="158">
        <f t="shared" si="35"/>
        <v>6.5440000000000005</v>
      </c>
      <c r="L117" s="169">
        <f t="shared" si="31"/>
        <v>0</v>
      </c>
      <c r="M117" s="159">
        <f t="shared" si="36"/>
        <v>40111.646000000001</v>
      </c>
      <c r="N117" s="169">
        <f t="shared" si="32"/>
        <v>0</v>
      </c>
      <c r="O117" s="168"/>
      <c r="S117" s="237">
        <f>C117/D117</f>
        <v>3040.8565835266822</v>
      </c>
      <c r="T117" s="237">
        <f>E117/F117</f>
        <v>3091.3919573643411</v>
      </c>
      <c r="U117" s="237">
        <f t="shared" si="33"/>
        <v>6129.5302567237159</v>
      </c>
      <c r="V117" s="167">
        <f t="shared" si="34"/>
        <v>6.5260999999999996</v>
      </c>
      <c r="AH117" s="367"/>
      <c r="AI117" s="367"/>
      <c r="AJ117" s="367"/>
    </row>
    <row r="118" spans="1:43" s="167" customFormat="1" ht="21">
      <c r="A118" s="162" t="s">
        <v>248</v>
      </c>
      <c r="B118" s="163" t="s">
        <v>245</v>
      </c>
      <c r="C118" s="164">
        <v>0</v>
      </c>
      <c r="D118" s="164">
        <v>0</v>
      </c>
      <c r="E118" s="164">
        <v>0</v>
      </c>
      <c r="F118" s="164">
        <v>0</v>
      </c>
      <c r="G118" s="164">
        <f>C118+E118</f>
        <v>0</v>
      </c>
      <c r="H118" s="164">
        <f>(D118+F118)/2</f>
        <v>0</v>
      </c>
      <c r="I118" s="337"/>
      <c r="J118" s="165"/>
      <c r="K118" s="158">
        <f t="shared" si="35"/>
        <v>0</v>
      </c>
      <c r="L118" s="169">
        <f t="shared" si="31"/>
        <v>0</v>
      </c>
      <c r="M118" s="159">
        <f t="shared" si="36"/>
        <v>0</v>
      </c>
      <c r="N118" s="169">
        <f t="shared" si="32"/>
        <v>0</v>
      </c>
      <c r="O118" s="168"/>
      <c r="S118" s="237"/>
      <c r="T118" s="237"/>
      <c r="U118" s="237"/>
      <c r="V118" s="167">
        <f t="shared" si="34"/>
        <v>0</v>
      </c>
      <c r="AH118" s="367"/>
      <c r="AI118" s="367"/>
      <c r="AJ118" s="367"/>
    </row>
    <row r="119" spans="1:43" s="161" customFormat="1" ht="21">
      <c r="A119" s="153" t="s">
        <v>19</v>
      </c>
      <c r="B119" s="154" t="s">
        <v>99</v>
      </c>
      <c r="C119" s="155">
        <f>1059.292+5116.848</f>
        <v>6176.1399999999994</v>
      </c>
      <c r="D119" s="155">
        <v>1.6830000000000001</v>
      </c>
      <c r="E119" s="155">
        <f>G119-C119</f>
        <v>6886.8539999999994</v>
      </c>
      <c r="F119" s="155">
        <v>1.2769999999999999</v>
      </c>
      <c r="G119" s="155">
        <f>9637.391+(1059.292+956.311)+1410</f>
        <v>13062.993999999999</v>
      </c>
      <c r="H119" s="155">
        <f>(D119+F119)/2</f>
        <v>1.48</v>
      </c>
      <c r="I119" s="336"/>
      <c r="J119" s="157"/>
      <c r="K119" s="158">
        <f t="shared" si="35"/>
        <v>1.48</v>
      </c>
      <c r="L119" s="169">
        <f t="shared" si="31"/>
        <v>0</v>
      </c>
      <c r="M119" s="159">
        <f t="shared" si="36"/>
        <v>13062.993999999999</v>
      </c>
      <c r="N119" s="169">
        <f t="shared" si="32"/>
        <v>0</v>
      </c>
      <c r="O119" s="169"/>
      <c r="S119" s="237">
        <f>C119/D119</f>
        <v>3669.72073677956</v>
      </c>
      <c r="T119" s="237">
        <f>E119/F119</f>
        <v>5392.9945184025055</v>
      </c>
      <c r="U119" s="237">
        <f t="shared" si="33"/>
        <v>8826.3472972972959</v>
      </c>
      <c r="V119" s="161">
        <f t="shared" si="34"/>
        <v>2.1253000000000002</v>
      </c>
      <c r="AH119" s="366"/>
      <c r="AI119" s="366"/>
      <c r="AJ119" s="366"/>
    </row>
    <row r="120" spans="1:43" s="181" customFormat="1" ht="21">
      <c r="A120" s="153" t="s">
        <v>20</v>
      </c>
      <c r="B120" s="154" t="s">
        <v>101</v>
      </c>
      <c r="C120" s="155">
        <f t="shared" ref="C120:H120" si="42">C122+C123</f>
        <v>100747.868</v>
      </c>
      <c r="D120" s="155">
        <f t="shared" si="42"/>
        <v>33.134</v>
      </c>
      <c r="E120" s="155">
        <f t="shared" si="42"/>
        <v>93264.301999999996</v>
      </c>
      <c r="F120" s="155">
        <f t="shared" si="42"/>
        <v>29.868000000000002</v>
      </c>
      <c r="G120" s="155">
        <f t="shared" si="42"/>
        <v>194012.16999999998</v>
      </c>
      <c r="H120" s="155">
        <f t="shared" si="42"/>
        <v>31.501000000000001</v>
      </c>
      <c r="I120" s="336"/>
      <c r="J120" s="157"/>
      <c r="K120" s="158">
        <f t="shared" si="35"/>
        <v>31.501000000000001</v>
      </c>
      <c r="L120" s="169">
        <f t="shared" si="31"/>
        <v>0</v>
      </c>
      <c r="M120" s="159">
        <f t="shared" si="36"/>
        <v>194012.16999999998</v>
      </c>
      <c r="N120" s="169">
        <f t="shared" si="32"/>
        <v>0</v>
      </c>
      <c r="O120" s="180"/>
      <c r="S120" s="237">
        <f>C120/D120</f>
        <v>3040.6189412687872</v>
      </c>
      <c r="T120" s="237">
        <f>E120/F120</f>
        <v>3122.5492835141285</v>
      </c>
      <c r="U120" s="237">
        <f t="shared" si="33"/>
        <v>6158.920986635344</v>
      </c>
      <c r="V120" s="181">
        <f t="shared" si="34"/>
        <v>31.565300000000001</v>
      </c>
      <c r="AH120" s="370"/>
      <c r="AI120" s="370"/>
      <c r="AJ120" s="370"/>
    </row>
    <row r="121" spans="1:43" s="167" customFormat="1" ht="21">
      <c r="A121" s="162"/>
      <c r="B121" s="163" t="s">
        <v>83</v>
      </c>
      <c r="C121" s="164"/>
      <c r="D121" s="164"/>
      <c r="E121" s="164"/>
      <c r="F121" s="164"/>
      <c r="G121" s="164"/>
      <c r="H121" s="164"/>
      <c r="I121" s="337"/>
      <c r="J121" s="165"/>
      <c r="K121" s="158">
        <f t="shared" si="35"/>
        <v>0</v>
      </c>
      <c r="L121" s="169">
        <f t="shared" si="31"/>
        <v>0</v>
      </c>
      <c r="M121" s="159">
        <f t="shared" si="36"/>
        <v>0</v>
      </c>
      <c r="N121" s="169">
        <f t="shared" si="32"/>
        <v>0</v>
      </c>
      <c r="O121" s="168"/>
      <c r="S121" s="237"/>
      <c r="T121" s="237"/>
      <c r="U121" s="237"/>
      <c r="V121" s="167">
        <f t="shared" si="34"/>
        <v>0</v>
      </c>
      <c r="AH121" s="367"/>
      <c r="AI121" s="367"/>
      <c r="AJ121" s="367"/>
    </row>
    <row r="122" spans="1:43" s="167" customFormat="1" ht="21">
      <c r="A122" s="162" t="s">
        <v>154</v>
      </c>
      <c r="B122" s="163" t="s">
        <v>85</v>
      </c>
      <c r="C122" s="164">
        <f>0.377+88125.342+1500</f>
        <v>89625.718999999997</v>
      </c>
      <c r="D122" s="164">
        <v>29.477</v>
      </c>
      <c r="E122" s="164">
        <f>G122-C122</f>
        <v>84004.235000000001</v>
      </c>
      <c r="F122" s="164">
        <v>26.873000000000001</v>
      </c>
      <c r="G122" s="164">
        <f>172129.954+1500</f>
        <v>173629.954</v>
      </c>
      <c r="H122" s="164">
        <f>(D122+F122)/2</f>
        <v>28.175000000000001</v>
      </c>
      <c r="I122" s="337"/>
      <c r="J122" s="165"/>
      <c r="K122" s="158">
        <f t="shared" si="35"/>
        <v>28.175000000000001</v>
      </c>
      <c r="L122" s="169">
        <f t="shared" si="31"/>
        <v>0</v>
      </c>
      <c r="M122" s="159">
        <f t="shared" si="36"/>
        <v>173629.954</v>
      </c>
      <c r="N122" s="169">
        <f t="shared" si="32"/>
        <v>0</v>
      </c>
      <c r="O122" s="168"/>
      <c r="S122" s="237">
        <f>C122/D122</f>
        <v>3040.5305492417815</v>
      </c>
      <c r="T122" s="237">
        <f>E122/F122</f>
        <v>3125.9716071893722</v>
      </c>
      <c r="U122" s="237">
        <f t="shared" si="33"/>
        <v>6162.5538243123337</v>
      </c>
      <c r="V122" s="167">
        <f t="shared" si="34"/>
        <v>28.249199999999998</v>
      </c>
      <c r="AH122" s="367"/>
      <c r="AI122" s="367"/>
      <c r="AJ122" s="367"/>
    </row>
    <row r="123" spans="1:43" s="183" customFormat="1" ht="21">
      <c r="A123" s="162" t="s">
        <v>155</v>
      </c>
      <c r="B123" s="163" t="s">
        <v>87</v>
      </c>
      <c r="C123" s="164">
        <f t="shared" ref="C123:H123" si="43">C125+C127+C129+C131+C133</f>
        <v>11122.149000000001</v>
      </c>
      <c r="D123" s="164">
        <f t="shared" si="43"/>
        <v>3.657</v>
      </c>
      <c r="E123" s="164">
        <f t="shared" si="43"/>
        <v>9260.0670000000009</v>
      </c>
      <c r="F123" s="164">
        <f t="shared" si="43"/>
        <v>2.9950000000000001</v>
      </c>
      <c r="G123" s="164">
        <f t="shared" si="43"/>
        <v>20382.216</v>
      </c>
      <c r="H123" s="164">
        <f t="shared" si="43"/>
        <v>3.3260000000000001</v>
      </c>
      <c r="I123" s="338"/>
      <c r="J123" s="190"/>
      <c r="K123" s="158">
        <f t="shared" si="35"/>
        <v>3.3260000000000001</v>
      </c>
      <c r="L123" s="169">
        <f t="shared" si="31"/>
        <v>0</v>
      </c>
      <c r="M123" s="159">
        <f t="shared" si="36"/>
        <v>20382.216</v>
      </c>
      <c r="N123" s="169">
        <f t="shared" si="32"/>
        <v>0</v>
      </c>
      <c r="O123" s="182"/>
      <c r="S123" s="237">
        <f>C123/D123</f>
        <v>3041.3314191960626</v>
      </c>
      <c r="T123" s="237">
        <f>E123/F123</f>
        <v>3091.8420701168616</v>
      </c>
      <c r="U123" s="237">
        <f t="shared" si="33"/>
        <v>6128.1467227901385</v>
      </c>
      <c r="V123" s="183">
        <f t="shared" si="34"/>
        <v>3.3161</v>
      </c>
      <c r="AH123" s="371"/>
      <c r="AI123" s="371"/>
      <c r="AJ123" s="371"/>
    </row>
    <row r="124" spans="1:43" s="167" customFormat="1" ht="21">
      <c r="A124" s="162"/>
      <c r="B124" s="163" t="s">
        <v>83</v>
      </c>
      <c r="C124" s="164"/>
      <c r="D124" s="164"/>
      <c r="E124" s="164"/>
      <c r="F124" s="164"/>
      <c r="G124" s="164"/>
      <c r="H124" s="164"/>
      <c r="I124" s="337"/>
      <c r="J124" s="165"/>
      <c r="K124" s="158">
        <f t="shared" si="35"/>
        <v>0</v>
      </c>
      <c r="L124" s="169">
        <f t="shared" si="31"/>
        <v>0</v>
      </c>
      <c r="M124" s="159">
        <f t="shared" si="36"/>
        <v>0</v>
      </c>
      <c r="N124" s="169">
        <f t="shared" si="32"/>
        <v>0</v>
      </c>
      <c r="O124" s="168"/>
      <c r="S124" s="237"/>
      <c r="T124" s="237"/>
      <c r="U124" s="237"/>
      <c r="V124" s="167">
        <f t="shared" si="34"/>
        <v>0</v>
      </c>
      <c r="AH124" s="367"/>
      <c r="AI124" s="367"/>
      <c r="AJ124" s="367"/>
    </row>
    <row r="125" spans="1:43" s="167" customFormat="1" ht="21">
      <c r="A125" s="162" t="s">
        <v>156</v>
      </c>
      <c r="B125" s="163" t="s">
        <v>80</v>
      </c>
      <c r="C125" s="164"/>
      <c r="D125" s="164"/>
      <c r="E125" s="164"/>
      <c r="F125" s="164"/>
      <c r="G125" s="164"/>
      <c r="H125" s="164"/>
      <c r="I125" s="337"/>
      <c r="J125" s="165"/>
      <c r="K125" s="158">
        <f t="shared" si="35"/>
        <v>0</v>
      </c>
      <c r="L125" s="169">
        <f t="shared" si="31"/>
        <v>0</v>
      </c>
      <c r="M125" s="159">
        <f t="shared" si="36"/>
        <v>0</v>
      </c>
      <c r="N125" s="169">
        <f t="shared" si="32"/>
        <v>0</v>
      </c>
      <c r="O125" s="168"/>
      <c r="S125" s="237"/>
      <c r="T125" s="237"/>
      <c r="U125" s="237"/>
      <c r="V125" s="167">
        <f t="shared" si="34"/>
        <v>0</v>
      </c>
      <c r="AH125" s="367"/>
      <c r="AI125" s="367"/>
      <c r="AJ125" s="367"/>
    </row>
    <row r="126" spans="1:43" s="167" customFormat="1" ht="42">
      <c r="A126" s="227" t="s">
        <v>200</v>
      </c>
      <c r="B126" s="228" t="s">
        <v>201</v>
      </c>
      <c r="C126" s="194">
        <f>C125-C113</f>
        <v>-317969.67499999999</v>
      </c>
      <c r="D126" s="194">
        <f>D125-D113</f>
        <v>-103.24619999999999</v>
      </c>
      <c r="E126" s="194">
        <f>G126-C126</f>
        <v>-281814.53000000009</v>
      </c>
      <c r="F126" s="194">
        <f>F125-F113</f>
        <v>-88.498000000000005</v>
      </c>
      <c r="G126" s="194">
        <f>G125-G113</f>
        <v>-599784.20500000007</v>
      </c>
      <c r="H126" s="194">
        <f>H125-H113</f>
        <v>-95.872099999999989</v>
      </c>
      <c r="I126" s="340"/>
      <c r="J126" s="195"/>
      <c r="K126" s="158">
        <f t="shared" si="35"/>
        <v>-95.872099999999989</v>
      </c>
      <c r="L126" s="169">
        <f t="shared" si="31"/>
        <v>0</v>
      </c>
      <c r="M126" s="159">
        <f t="shared" si="36"/>
        <v>-599784.20500000007</v>
      </c>
      <c r="N126" s="169">
        <f t="shared" si="32"/>
        <v>0</v>
      </c>
      <c r="O126" s="168"/>
      <c r="S126" s="237">
        <f>C126/D126</f>
        <v>3079.7227888290322</v>
      </c>
      <c r="T126" s="237">
        <f>E126/F126</f>
        <v>3184.4169359759549</v>
      </c>
      <c r="U126" s="237">
        <f t="shared" si="33"/>
        <v>6256.0870680834169</v>
      </c>
      <c r="V126" s="167">
        <f t="shared" si="34"/>
        <v>-97.583399999999997</v>
      </c>
      <c r="AH126" s="367"/>
      <c r="AI126" s="367"/>
      <c r="AJ126" s="367"/>
    </row>
    <row r="127" spans="1:43" s="232" customFormat="1" ht="21">
      <c r="A127" s="162" t="s">
        <v>157</v>
      </c>
      <c r="B127" s="163" t="s">
        <v>78</v>
      </c>
      <c r="C127" s="164"/>
      <c r="D127" s="164"/>
      <c r="E127" s="164"/>
      <c r="F127" s="164"/>
      <c r="G127" s="164"/>
      <c r="H127" s="164"/>
      <c r="I127" s="337"/>
      <c r="J127" s="200"/>
      <c r="K127" s="170">
        <f t="shared" si="35"/>
        <v>0</v>
      </c>
      <c r="L127" s="168">
        <f t="shared" si="31"/>
        <v>0</v>
      </c>
      <c r="M127" s="225">
        <f t="shared" si="36"/>
        <v>0</v>
      </c>
      <c r="N127" s="168">
        <f t="shared" si="32"/>
        <v>0</v>
      </c>
      <c r="O127" s="226"/>
      <c r="S127" s="237"/>
      <c r="T127" s="237"/>
      <c r="U127" s="237"/>
      <c r="V127" s="232">
        <f t="shared" si="34"/>
        <v>0</v>
      </c>
      <c r="AH127" s="373"/>
      <c r="AI127" s="373"/>
      <c r="AJ127" s="373"/>
    </row>
    <row r="128" spans="1:43" s="191" customFormat="1" ht="42">
      <c r="A128" s="229" t="s">
        <v>202</v>
      </c>
      <c r="B128" s="230" t="s">
        <v>203</v>
      </c>
      <c r="C128" s="231">
        <f>C127-C114</f>
        <v>0</v>
      </c>
      <c r="D128" s="231">
        <f>D127-D114</f>
        <v>0</v>
      </c>
      <c r="E128" s="198">
        <f>G128-C128</f>
        <v>0</v>
      </c>
      <c r="F128" s="198">
        <f>F127-F114</f>
        <v>0</v>
      </c>
      <c r="G128" s="231">
        <f>G127-G114</f>
        <v>0</v>
      </c>
      <c r="H128" s="231">
        <f>H127-H114</f>
        <v>0</v>
      </c>
      <c r="I128" s="341"/>
      <c r="J128" s="199"/>
      <c r="K128" s="158">
        <f t="shared" si="35"/>
        <v>0</v>
      </c>
      <c r="L128" s="169">
        <f t="shared" si="31"/>
        <v>0</v>
      </c>
      <c r="M128" s="159">
        <f t="shared" si="36"/>
        <v>0</v>
      </c>
      <c r="N128" s="169">
        <f t="shared" si="32"/>
        <v>0</v>
      </c>
      <c r="O128" s="180"/>
      <c r="S128" s="237"/>
      <c r="T128" s="237"/>
      <c r="U128" s="237"/>
      <c r="V128" s="191">
        <f t="shared" si="34"/>
        <v>0</v>
      </c>
      <c r="AH128" s="374"/>
      <c r="AI128" s="374"/>
      <c r="AJ128" s="374"/>
    </row>
    <row r="129" spans="1:36" s="161" customFormat="1" ht="21">
      <c r="A129" s="162" t="s">
        <v>204</v>
      </c>
      <c r="B129" s="163" t="s">
        <v>76</v>
      </c>
      <c r="C129" s="164">
        <v>10902.467000000001</v>
      </c>
      <c r="D129" s="164">
        <v>3.585</v>
      </c>
      <c r="E129" s="164">
        <v>9039.7720000000008</v>
      </c>
      <c r="F129" s="164">
        <v>2.9239999999999999</v>
      </c>
      <c r="G129" s="164">
        <f>C129+E129</f>
        <v>19942.239000000001</v>
      </c>
      <c r="H129" s="164">
        <f>(D129+F129)/2</f>
        <v>3.2545000000000002</v>
      </c>
      <c r="I129" s="336"/>
      <c r="J129" s="157"/>
      <c r="K129" s="158">
        <f t="shared" si="35"/>
        <v>3.2545000000000002</v>
      </c>
      <c r="L129" s="169">
        <f t="shared" si="31"/>
        <v>0</v>
      </c>
      <c r="M129" s="159">
        <f t="shared" si="36"/>
        <v>19942.239000000001</v>
      </c>
      <c r="N129" s="169">
        <f t="shared" si="32"/>
        <v>0</v>
      </c>
      <c r="O129" s="169"/>
      <c r="S129" s="237">
        <f>C129/D129</f>
        <v>3041.1344490934453</v>
      </c>
      <c r="T129" s="237">
        <f>E129/F129</f>
        <v>3091.5772913816695</v>
      </c>
      <c r="U129" s="237">
        <f t="shared" si="33"/>
        <v>6127.5891842064839</v>
      </c>
      <c r="V129" s="161">
        <f t="shared" si="34"/>
        <v>3.2446000000000002</v>
      </c>
      <c r="AH129" s="366"/>
      <c r="AI129" s="366"/>
      <c r="AJ129" s="366"/>
    </row>
    <row r="130" spans="1:36" s="161" customFormat="1" ht="42">
      <c r="A130" s="174" t="s">
        <v>205</v>
      </c>
      <c r="B130" s="175" t="s">
        <v>206</v>
      </c>
      <c r="C130" s="164">
        <f>C129-C115</f>
        <v>8556.9920000000002</v>
      </c>
      <c r="D130" s="164">
        <f>D129-D115</f>
        <v>2.8140000000000001</v>
      </c>
      <c r="E130" s="164">
        <f>G130-C130</f>
        <v>7093.0430000000015</v>
      </c>
      <c r="F130" s="164">
        <f>F129-F115</f>
        <v>2.294</v>
      </c>
      <c r="G130" s="164">
        <f>G129-G115</f>
        <v>15650.035000000002</v>
      </c>
      <c r="H130" s="164">
        <f>H129-H115</f>
        <v>2.5540000000000003</v>
      </c>
      <c r="I130" s="336"/>
      <c r="J130" s="157"/>
      <c r="K130" s="158">
        <f t="shared" si="35"/>
        <v>2.5540000000000003</v>
      </c>
      <c r="L130" s="169">
        <f t="shared" si="31"/>
        <v>0</v>
      </c>
      <c r="M130" s="159">
        <f t="shared" si="36"/>
        <v>15650.035000000002</v>
      </c>
      <c r="N130" s="169">
        <f t="shared" si="32"/>
        <v>0</v>
      </c>
      <c r="O130" s="169"/>
      <c r="S130" s="237">
        <f>C130/D130</f>
        <v>3040.8642501776831</v>
      </c>
      <c r="T130" s="237">
        <f>E130/F130</f>
        <v>3091.9978204010467</v>
      </c>
      <c r="U130" s="237">
        <f t="shared" si="33"/>
        <v>6127.6566170712604</v>
      </c>
      <c r="V130" s="161">
        <f t="shared" si="34"/>
        <v>2.5461999999999998</v>
      </c>
      <c r="AH130" s="366"/>
      <c r="AI130" s="366"/>
      <c r="AJ130" s="366"/>
    </row>
    <row r="131" spans="1:36" s="161" customFormat="1" ht="21">
      <c r="A131" s="162" t="s">
        <v>207</v>
      </c>
      <c r="B131" s="163" t="s">
        <v>176</v>
      </c>
      <c r="C131" s="164">
        <v>0</v>
      </c>
      <c r="D131" s="164">
        <v>0</v>
      </c>
      <c r="E131" s="155"/>
      <c r="F131" s="155"/>
      <c r="G131" s="164">
        <v>0</v>
      </c>
      <c r="H131" s="164">
        <v>0</v>
      </c>
      <c r="I131" s="336"/>
      <c r="J131" s="157"/>
      <c r="K131" s="158">
        <f t="shared" si="35"/>
        <v>0</v>
      </c>
      <c r="L131" s="169">
        <f t="shared" si="31"/>
        <v>0</v>
      </c>
      <c r="M131" s="159">
        <f t="shared" si="36"/>
        <v>0</v>
      </c>
      <c r="N131" s="169">
        <f t="shared" si="32"/>
        <v>0</v>
      </c>
      <c r="O131" s="169"/>
      <c r="S131" s="237"/>
      <c r="T131" s="237"/>
      <c r="U131" s="237"/>
      <c r="V131" s="161">
        <f t="shared" si="34"/>
        <v>0</v>
      </c>
      <c r="AH131" s="366"/>
      <c r="AI131" s="366"/>
      <c r="AJ131" s="366"/>
    </row>
    <row r="132" spans="1:36" s="161" customFormat="1" ht="42">
      <c r="A132" s="174" t="s">
        <v>208</v>
      </c>
      <c r="B132" s="175" t="s">
        <v>255</v>
      </c>
      <c r="C132" s="164">
        <f>C131-C116</f>
        <v>0</v>
      </c>
      <c r="D132" s="164">
        <f>D131-D116</f>
        <v>0</v>
      </c>
      <c r="E132" s="155">
        <f>G132-C132</f>
        <v>0</v>
      </c>
      <c r="F132" s="155">
        <f>H132-D132</f>
        <v>0</v>
      </c>
      <c r="G132" s="164">
        <f>G131-G116</f>
        <v>0</v>
      </c>
      <c r="H132" s="164">
        <f>H131-H116</f>
        <v>0</v>
      </c>
      <c r="I132" s="336"/>
      <c r="J132" s="157"/>
      <c r="K132" s="158">
        <f t="shared" si="35"/>
        <v>0</v>
      </c>
      <c r="L132" s="169">
        <f t="shared" si="31"/>
        <v>0</v>
      </c>
      <c r="M132" s="159">
        <f t="shared" si="36"/>
        <v>0</v>
      </c>
      <c r="N132" s="169">
        <f t="shared" si="32"/>
        <v>0</v>
      </c>
      <c r="O132" s="169"/>
      <c r="S132" s="237"/>
      <c r="T132" s="237"/>
      <c r="U132" s="237"/>
      <c r="V132" s="161">
        <f t="shared" si="34"/>
        <v>0</v>
      </c>
      <c r="AH132" s="366"/>
      <c r="AI132" s="366"/>
      <c r="AJ132" s="366"/>
    </row>
    <row r="133" spans="1:36" s="161" customFormat="1" ht="21">
      <c r="A133" s="162" t="s">
        <v>249</v>
      </c>
      <c r="B133" s="163" t="s">
        <v>245</v>
      </c>
      <c r="C133" s="164">
        <v>219.68199999999999</v>
      </c>
      <c r="D133" s="164">
        <v>7.1999999999999995E-2</v>
      </c>
      <c r="E133" s="164">
        <v>220.29499999999999</v>
      </c>
      <c r="F133" s="164">
        <v>7.0999999999999994E-2</v>
      </c>
      <c r="G133" s="164">
        <f>C133+E133</f>
        <v>439.97699999999998</v>
      </c>
      <c r="H133" s="164">
        <f>(D133+F133)/2</f>
        <v>7.1499999999999994E-2</v>
      </c>
      <c r="I133" s="336"/>
      <c r="J133" s="157"/>
      <c r="K133" s="158">
        <f t="shared" si="35"/>
        <v>7.1499999999999994E-2</v>
      </c>
      <c r="L133" s="169">
        <f t="shared" si="31"/>
        <v>0</v>
      </c>
      <c r="M133" s="159">
        <f t="shared" si="36"/>
        <v>439.97699999999998</v>
      </c>
      <c r="N133" s="169">
        <f t="shared" si="32"/>
        <v>0</v>
      </c>
      <c r="O133" s="169"/>
      <c r="S133" s="237"/>
      <c r="T133" s="237"/>
      <c r="U133" s="237"/>
      <c r="V133" s="161">
        <f t="shared" si="34"/>
        <v>7.1599999999999997E-2</v>
      </c>
      <c r="AH133" s="366"/>
      <c r="AI133" s="366"/>
      <c r="AJ133" s="366"/>
    </row>
    <row r="134" spans="1:36" s="161" customFormat="1" ht="42">
      <c r="A134" s="174" t="s">
        <v>250</v>
      </c>
      <c r="B134" s="175" t="s">
        <v>256</v>
      </c>
      <c r="C134" s="164">
        <f t="shared" ref="C134:H134" si="44">C133-C118</f>
        <v>219.68199999999999</v>
      </c>
      <c r="D134" s="164">
        <f t="shared" si="44"/>
        <v>7.1999999999999995E-2</v>
      </c>
      <c r="E134" s="164">
        <f t="shared" si="44"/>
        <v>220.29499999999999</v>
      </c>
      <c r="F134" s="164">
        <f t="shared" si="44"/>
        <v>7.0999999999999994E-2</v>
      </c>
      <c r="G134" s="164">
        <f t="shared" si="44"/>
        <v>439.97699999999998</v>
      </c>
      <c r="H134" s="164">
        <f t="shared" si="44"/>
        <v>7.1499999999999994E-2</v>
      </c>
      <c r="I134" s="336"/>
      <c r="J134" s="157"/>
      <c r="K134" s="158">
        <f t="shared" si="35"/>
        <v>7.1499999999999994E-2</v>
      </c>
      <c r="L134" s="169">
        <f t="shared" si="31"/>
        <v>0</v>
      </c>
      <c r="M134" s="159">
        <f t="shared" si="36"/>
        <v>439.97699999999998</v>
      </c>
      <c r="N134" s="169">
        <f t="shared" si="32"/>
        <v>0</v>
      </c>
      <c r="O134" s="169"/>
      <c r="S134" s="237"/>
      <c r="T134" s="237"/>
      <c r="U134" s="237"/>
      <c r="V134" s="161">
        <f t="shared" si="34"/>
        <v>7.1599999999999997E-2</v>
      </c>
      <c r="AH134" s="366"/>
      <c r="AI134" s="366"/>
      <c r="AJ134" s="366"/>
    </row>
    <row r="135" spans="1:36" s="191" customFormat="1" ht="21">
      <c r="A135" s="185"/>
      <c r="B135" s="163" t="s">
        <v>97</v>
      </c>
      <c r="C135" s="164"/>
      <c r="D135" s="164"/>
      <c r="E135" s="164"/>
      <c r="F135" s="164"/>
      <c r="G135" s="164"/>
      <c r="H135" s="164"/>
      <c r="I135" s="337"/>
      <c r="J135" s="165"/>
      <c r="K135" s="158">
        <f t="shared" si="35"/>
        <v>0</v>
      </c>
      <c r="L135" s="169">
        <f t="shared" si="31"/>
        <v>0</v>
      </c>
      <c r="M135" s="159">
        <f t="shared" si="36"/>
        <v>0</v>
      </c>
      <c r="N135" s="169">
        <f t="shared" si="32"/>
        <v>0</v>
      </c>
      <c r="O135" s="180"/>
      <c r="S135" s="237"/>
      <c r="T135" s="237"/>
      <c r="U135" s="237"/>
      <c r="V135" s="191">
        <f t="shared" si="34"/>
        <v>0</v>
      </c>
      <c r="AH135" s="374"/>
      <c r="AI135" s="374"/>
      <c r="AJ135" s="374"/>
    </row>
    <row r="136" spans="1:36" s="167" customFormat="1" ht="21">
      <c r="A136" s="162" t="s">
        <v>21</v>
      </c>
      <c r="B136" s="163" t="s">
        <v>158</v>
      </c>
      <c r="C136" s="164"/>
      <c r="D136" s="164"/>
      <c r="E136" s="164"/>
      <c r="F136" s="164"/>
      <c r="G136" s="164"/>
      <c r="H136" s="164"/>
      <c r="I136" s="337"/>
      <c r="J136" s="165"/>
      <c r="K136" s="158">
        <f t="shared" si="35"/>
        <v>0</v>
      </c>
      <c r="L136" s="169">
        <f t="shared" si="31"/>
        <v>0</v>
      </c>
      <c r="M136" s="159">
        <f t="shared" si="36"/>
        <v>0</v>
      </c>
      <c r="N136" s="169">
        <f t="shared" si="32"/>
        <v>0</v>
      </c>
      <c r="O136" s="168"/>
      <c r="S136" s="237"/>
      <c r="T136" s="237"/>
      <c r="U136" s="237"/>
      <c r="V136" s="167">
        <f t="shared" si="34"/>
        <v>0</v>
      </c>
      <c r="AH136" s="367"/>
      <c r="AI136" s="367"/>
      <c r="AJ136" s="367"/>
    </row>
    <row r="137" spans="1:36" s="167" customFormat="1" ht="21">
      <c r="A137" s="162" t="s">
        <v>22</v>
      </c>
      <c r="B137" s="178" t="s">
        <v>119</v>
      </c>
      <c r="C137" s="164">
        <f>C107-C119-C120</f>
        <v>257848.50799999991</v>
      </c>
      <c r="D137" s="164">
        <f t="shared" ref="D137:H137" si="45">D107-D119-D120</f>
        <v>85.058199999999985</v>
      </c>
      <c r="E137" s="164">
        <f t="shared" si="45"/>
        <v>223956.23799999998</v>
      </c>
      <c r="F137" s="164">
        <f t="shared" si="45"/>
        <v>73.137</v>
      </c>
      <c r="G137" s="164">
        <f t="shared" si="45"/>
        <v>481804.7460000001</v>
      </c>
      <c r="H137" s="164">
        <f t="shared" si="45"/>
        <v>79.097599999999986</v>
      </c>
      <c r="I137" s="337"/>
      <c r="J137" s="165"/>
      <c r="K137" s="158">
        <f t="shared" si="35"/>
        <v>79.0976</v>
      </c>
      <c r="L137" s="169">
        <f t="shared" si="31"/>
        <v>0</v>
      </c>
      <c r="M137" s="159">
        <f t="shared" si="36"/>
        <v>481804.74599999993</v>
      </c>
      <c r="N137" s="169">
        <f t="shared" si="32"/>
        <v>0</v>
      </c>
      <c r="O137" s="168"/>
      <c r="S137" s="237">
        <f>C137/D137</f>
        <v>3031.4362166140354</v>
      </c>
      <c r="T137" s="237">
        <f>E137/F137</f>
        <v>3062.1469023886675</v>
      </c>
      <c r="U137" s="237">
        <f t="shared" si="33"/>
        <v>6091.268837486854</v>
      </c>
      <c r="V137" s="167">
        <f t="shared" si="34"/>
        <v>78.388400000000004</v>
      </c>
      <c r="AH137" s="367"/>
      <c r="AI137" s="367"/>
      <c r="AJ137" s="367"/>
    </row>
    <row r="138" spans="1:36" s="161" customFormat="1" ht="21">
      <c r="A138" s="153" t="s">
        <v>23</v>
      </c>
      <c r="B138" s="154" t="s">
        <v>159</v>
      </c>
      <c r="C138" s="155">
        <f>C141+C140</f>
        <v>1706.684</v>
      </c>
      <c r="D138" s="155">
        <f>D141+D140</f>
        <v>0.55999999999999994</v>
      </c>
      <c r="E138" s="155">
        <f>G138-C138</f>
        <v>1385.3059999999998</v>
      </c>
      <c r="F138" s="155">
        <f>F141+F140</f>
        <v>0.44700000000000001</v>
      </c>
      <c r="G138" s="155">
        <f>G141+G140</f>
        <v>3091.99</v>
      </c>
      <c r="H138" s="155">
        <f>H141+H140</f>
        <v>0.50350000000000006</v>
      </c>
      <c r="I138" s="336"/>
      <c r="J138" s="157"/>
      <c r="K138" s="158">
        <f t="shared" si="35"/>
        <v>0.50349999999999995</v>
      </c>
      <c r="L138" s="169">
        <f t="shared" si="31"/>
        <v>0</v>
      </c>
      <c r="M138" s="159">
        <f t="shared" si="36"/>
        <v>3091.99</v>
      </c>
      <c r="N138" s="169">
        <f t="shared" si="32"/>
        <v>0</v>
      </c>
      <c r="O138" s="169"/>
      <c r="S138" s="237">
        <f>C138/D138</f>
        <v>3047.65</v>
      </c>
      <c r="T138" s="237">
        <f>E138/F138</f>
        <v>3099.1185682326618</v>
      </c>
      <c r="U138" s="237">
        <f t="shared" si="33"/>
        <v>6140.993048659383</v>
      </c>
      <c r="V138" s="161">
        <f t="shared" si="34"/>
        <v>0.50309999999999999</v>
      </c>
      <c r="AH138" s="366"/>
      <c r="AI138" s="366"/>
      <c r="AJ138" s="366"/>
    </row>
    <row r="139" spans="1:36" s="167" customFormat="1" ht="21">
      <c r="A139" s="162"/>
      <c r="B139" s="163" t="s">
        <v>72</v>
      </c>
      <c r="C139" s="164"/>
      <c r="D139" s="164"/>
      <c r="E139" s="164"/>
      <c r="F139" s="164"/>
      <c r="G139" s="164"/>
      <c r="H139" s="164"/>
      <c r="I139" s="337"/>
      <c r="J139" s="165"/>
      <c r="K139" s="158">
        <f t="shared" si="35"/>
        <v>0</v>
      </c>
      <c r="L139" s="169">
        <f t="shared" si="31"/>
        <v>0</v>
      </c>
      <c r="M139" s="159">
        <f t="shared" si="36"/>
        <v>0</v>
      </c>
      <c r="N139" s="169">
        <f t="shared" si="32"/>
        <v>0</v>
      </c>
      <c r="O139" s="168"/>
      <c r="S139" s="237"/>
      <c r="T139" s="237"/>
      <c r="U139" s="237"/>
      <c r="V139" s="167">
        <f t="shared" si="34"/>
        <v>0</v>
      </c>
      <c r="AH139" s="367"/>
      <c r="AI139" s="367"/>
      <c r="AJ139" s="367"/>
    </row>
    <row r="140" spans="1:36" s="167" customFormat="1" ht="21">
      <c r="A140" s="162" t="s">
        <v>160</v>
      </c>
      <c r="B140" s="163" t="s">
        <v>91</v>
      </c>
      <c r="C140" s="164"/>
      <c r="D140" s="164"/>
      <c r="E140" s="164"/>
      <c r="F140" s="164"/>
      <c r="G140" s="164"/>
      <c r="H140" s="164"/>
      <c r="I140" s="337"/>
      <c r="J140" s="165"/>
      <c r="K140" s="158">
        <f t="shared" si="35"/>
        <v>0</v>
      </c>
      <c r="L140" s="169">
        <f t="shared" si="31"/>
        <v>0</v>
      </c>
      <c r="M140" s="159">
        <f t="shared" si="36"/>
        <v>0</v>
      </c>
      <c r="N140" s="169">
        <f t="shared" si="32"/>
        <v>0</v>
      </c>
      <c r="O140" s="168"/>
      <c r="S140" s="237"/>
      <c r="T140" s="237"/>
      <c r="U140" s="237"/>
      <c r="V140" s="167">
        <f t="shared" si="34"/>
        <v>0</v>
      </c>
      <c r="AH140" s="367"/>
      <c r="AI140" s="367"/>
      <c r="AJ140" s="367"/>
    </row>
    <row r="141" spans="1:36" s="167" customFormat="1" ht="21">
      <c r="A141" s="162" t="s">
        <v>161</v>
      </c>
      <c r="B141" s="163" t="s">
        <v>74</v>
      </c>
      <c r="C141" s="164">
        <f>C143+C144+C145+C146+C147</f>
        <v>1706.684</v>
      </c>
      <c r="D141" s="164">
        <f>D143+D144+D145+D146+D147</f>
        <v>0.55999999999999994</v>
      </c>
      <c r="E141" s="164">
        <f>E143+E144+E145+E146+E147</f>
        <v>1385.306</v>
      </c>
      <c r="F141" s="164">
        <f t="shared" ref="F141:H141" si="46">F143+F144+F145+F146+F147</f>
        <v>0.44700000000000001</v>
      </c>
      <c r="G141" s="164">
        <f t="shared" si="46"/>
        <v>3091.99</v>
      </c>
      <c r="H141" s="164">
        <f t="shared" si="46"/>
        <v>0.50350000000000006</v>
      </c>
      <c r="I141" s="337"/>
      <c r="J141" s="165"/>
      <c r="K141" s="158">
        <f t="shared" si="35"/>
        <v>0.50349999999999995</v>
      </c>
      <c r="L141" s="169">
        <f t="shared" si="31"/>
        <v>0</v>
      </c>
      <c r="M141" s="159">
        <f t="shared" si="36"/>
        <v>3091.99</v>
      </c>
      <c r="N141" s="169">
        <f t="shared" si="32"/>
        <v>0</v>
      </c>
      <c r="O141" s="168"/>
      <c r="S141" s="237">
        <f>C141/D141</f>
        <v>3047.65</v>
      </c>
      <c r="T141" s="237">
        <f>E141/F141</f>
        <v>3099.1185682326623</v>
      </c>
      <c r="U141" s="237">
        <f t="shared" si="33"/>
        <v>6140.993048659383</v>
      </c>
      <c r="V141" s="167">
        <f t="shared" si="34"/>
        <v>0.50309999999999999</v>
      </c>
      <c r="AH141" s="367"/>
      <c r="AI141" s="367"/>
      <c r="AJ141" s="367"/>
    </row>
    <row r="142" spans="1:36" s="167" customFormat="1" ht="21">
      <c r="A142" s="162"/>
      <c r="B142" s="163" t="s">
        <v>72</v>
      </c>
      <c r="C142" s="164"/>
      <c r="D142" s="164"/>
      <c r="E142" s="164"/>
      <c r="F142" s="164"/>
      <c r="G142" s="164"/>
      <c r="H142" s="164"/>
      <c r="I142" s="337"/>
      <c r="J142" s="165"/>
      <c r="K142" s="158">
        <f t="shared" si="35"/>
        <v>0</v>
      </c>
      <c r="L142" s="169">
        <f t="shared" si="31"/>
        <v>0</v>
      </c>
      <c r="M142" s="159">
        <f t="shared" si="36"/>
        <v>0</v>
      </c>
      <c r="N142" s="169">
        <f t="shared" si="32"/>
        <v>0</v>
      </c>
      <c r="O142" s="168"/>
      <c r="S142" s="237"/>
      <c r="T142" s="237"/>
      <c r="U142" s="237"/>
      <c r="V142" s="167">
        <f t="shared" si="34"/>
        <v>0</v>
      </c>
      <c r="AH142" s="367"/>
      <c r="AI142" s="367"/>
      <c r="AJ142" s="367"/>
    </row>
    <row r="143" spans="1:36" s="167" customFormat="1" ht="21">
      <c r="A143" s="162" t="s">
        <v>162</v>
      </c>
      <c r="B143" s="163" t="s">
        <v>80</v>
      </c>
      <c r="C143" s="164">
        <v>346.93200000000002</v>
      </c>
      <c r="D143" s="164">
        <v>0.114</v>
      </c>
      <c r="E143" s="164">
        <v>361.04700000000003</v>
      </c>
      <c r="F143" s="164">
        <v>0.11700000000000001</v>
      </c>
      <c r="G143" s="164">
        <f>C143+E143</f>
        <v>707.97900000000004</v>
      </c>
      <c r="H143" s="164">
        <f>(D143+F143)/2</f>
        <v>0.11550000000000001</v>
      </c>
      <c r="I143" s="337"/>
      <c r="J143" s="165"/>
      <c r="K143" s="158">
        <f t="shared" si="35"/>
        <v>0.11550000000000001</v>
      </c>
      <c r="L143" s="169">
        <f t="shared" si="31"/>
        <v>0</v>
      </c>
      <c r="M143" s="159">
        <f t="shared" si="36"/>
        <v>707.97900000000004</v>
      </c>
      <c r="N143" s="169">
        <f t="shared" si="32"/>
        <v>0</v>
      </c>
      <c r="O143" s="168"/>
      <c r="S143" s="237">
        <f>C143/D143</f>
        <v>3043.2631578947367</v>
      </c>
      <c r="T143" s="237">
        <f>E143/F143</f>
        <v>3085.8717948717949</v>
      </c>
      <c r="U143" s="237">
        <f t="shared" si="33"/>
        <v>6129.6883116883118</v>
      </c>
      <c r="V143" s="167">
        <f t="shared" si="34"/>
        <v>0.1152</v>
      </c>
      <c r="AH143" s="367"/>
      <c r="AI143" s="367"/>
      <c r="AJ143" s="367"/>
    </row>
    <row r="144" spans="1:36" s="167" customFormat="1" ht="21">
      <c r="A144" s="162" t="s">
        <v>209</v>
      </c>
      <c r="B144" s="163" t="s">
        <v>76</v>
      </c>
      <c r="C144" s="164">
        <v>591.51800000000003</v>
      </c>
      <c r="D144" s="164">
        <v>0.19400000000000001</v>
      </c>
      <c r="E144" s="164">
        <v>396.59399999999999</v>
      </c>
      <c r="F144" s="164">
        <v>0.128</v>
      </c>
      <c r="G144" s="164">
        <f>C144+E144</f>
        <v>988.11200000000008</v>
      </c>
      <c r="H144" s="164">
        <f>(D144+F144)/2</f>
        <v>0.161</v>
      </c>
      <c r="I144" s="337"/>
      <c r="J144" s="165"/>
      <c r="K144" s="158">
        <f t="shared" si="35"/>
        <v>0.161</v>
      </c>
      <c r="L144" s="169">
        <f t="shared" ref="L144:L160" si="47">H144-K144</f>
        <v>0</v>
      </c>
      <c r="M144" s="159">
        <f t="shared" si="36"/>
        <v>988.11200000000008</v>
      </c>
      <c r="N144" s="169">
        <f t="shared" ref="N144:N160" si="48">M144-G144</f>
        <v>0</v>
      </c>
      <c r="O144" s="168"/>
      <c r="S144" s="237">
        <f>C144/D144</f>
        <v>3049.0618556701033</v>
      </c>
      <c r="T144" s="237">
        <f>E144/F144</f>
        <v>3098.390625</v>
      </c>
      <c r="U144" s="237">
        <f t="shared" si="33"/>
        <v>6137.3416149068325</v>
      </c>
      <c r="V144" s="167">
        <f t="shared" si="34"/>
        <v>0.1608</v>
      </c>
      <c r="AH144" s="367"/>
      <c r="AI144" s="367"/>
      <c r="AJ144" s="367"/>
    </row>
    <row r="145" spans="1:36" s="167" customFormat="1" ht="21">
      <c r="A145" s="162" t="s">
        <v>163</v>
      </c>
      <c r="B145" s="163" t="s">
        <v>176</v>
      </c>
      <c r="C145" s="164">
        <v>119.16500000000001</v>
      </c>
      <c r="D145" s="164">
        <v>3.9E-2</v>
      </c>
      <c r="E145" s="164">
        <v>192.85300000000001</v>
      </c>
      <c r="F145" s="164">
        <v>6.2E-2</v>
      </c>
      <c r="G145" s="164">
        <f>C145+E145</f>
        <v>312.01800000000003</v>
      </c>
      <c r="H145" s="164">
        <f>(D145+F145)/2</f>
        <v>5.0500000000000003E-2</v>
      </c>
      <c r="I145" s="337"/>
      <c r="J145" s="165"/>
      <c r="K145" s="158">
        <f t="shared" si="35"/>
        <v>5.0500000000000003E-2</v>
      </c>
      <c r="L145" s="169">
        <f>H145-K145</f>
        <v>0</v>
      </c>
      <c r="M145" s="159">
        <f t="shared" si="36"/>
        <v>312.01800000000003</v>
      </c>
      <c r="N145" s="169">
        <f t="shared" si="48"/>
        <v>0</v>
      </c>
      <c r="O145" s="168"/>
      <c r="S145" s="237">
        <f>C145/D145</f>
        <v>3055.5128205128208</v>
      </c>
      <c r="T145" s="237">
        <f>E145/F145</f>
        <v>3110.5322580645161</v>
      </c>
      <c r="U145" s="237">
        <f t="shared" si="33"/>
        <v>6178.5742574257429</v>
      </c>
      <c r="V145" s="167">
        <f t="shared" si="34"/>
        <v>5.0799999999999998E-2</v>
      </c>
      <c r="X145" s="238"/>
      <c r="AH145" s="367"/>
      <c r="AI145" s="367"/>
      <c r="AJ145" s="367"/>
    </row>
    <row r="146" spans="1:36" s="167" customFormat="1" ht="21">
      <c r="A146" s="162" t="s">
        <v>210</v>
      </c>
      <c r="B146" s="163" t="s">
        <v>78</v>
      </c>
      <c r="C146" s="164">
        <v>649.06899999999996</v>
      </c>
      <c r="D146" s="164">
        <v>0.21299999999999999</v>
      </c>
      <c r="E146" s="164">
        <f>205.338+229.474</f>
        <v>434.81200000000001</v>
      </c>
      <c r="F146" s="164">
        <v>0.14000000000000001</v>
      </c>
      <c r="G146" s="164">
        <f>C146+E146</f>
        <v>1083.8809999999999</v>
      </c>
      <c r="H146" s="164">
        <f>(D146+F146)/2</f>
        <v>0.17649999999999999</v>
      </c>
      <c r="I146" s="337"/>
      <c r="J146" s="165"/>
      <c r="K146" s="158"/>
      <c r="L146" s="169"/>
      <c r="M146" s="159"/>
      <c r="N146" s="169"/>
      <c r="O146" s="168"/>
      <c r="S146" s="237">
        <f>C146/D146</f>
        <v>3047.2723004694835</v>
      </c>
      <c r="T146" s="237">
        <f>E146/F146</f>
        <v>3105.7999999999997</v>
      </c>
      <c r="U146" s="237">
        <f t="shared" ref="U146:U162" si="49">G146/H146</f>
        <v>6140.9688385269119</v>
      </c>
      <c r="V146" s="167">
        <f t="shared" si="34"/>
        <v>0.17630000000000001</v>
      </c>
      <c r="AH146" s="367"/>
      <c r="AI146" s="367"/>
      <c r="AJ146" s="367"/>
    </row>
    <row r="147" spans="1:36" s="167" customFormat="1" ht="21">
      <c r="A147" s="162" t="s">
        <v>251</v>
      </c>
      <c r="B147" s="163" t="s">
        <v>245</v>
      </c>
      <c r="C147" s="164"/>
      <c r="D147" s="335"/>
      <c r="E147" s="164"/>
      <c r="F147" s="164">
        <v>0</v>
      </c>
      <c r="G147" s="164">
        <f>C147+E147</f>
        <v>0</v>
      </c>
      <c r="H147" s="164">
        <f>(D147+F147)/2</f>
        <v>0</v>
      </c>
      <c r="I147" s="337"/>
      <c r="J147" s="165"/>
      <c r="K147" s="158"/>
      <c r="L147" s="169"/>
      <c r="M147" s="159"/>
      <c r="N147" s="169"/>
      <c r="O147" s="168"/>
      <c r="S147" s="237" t="e">
        <f>C147/D147</f>
        <v>#DIV/0!</v>
      </c>
      <c r="T147" s="237" t="e">
        <f>E147/F147</f>
        <v>#DIV/0!</v>
      </c>
      <c r="U147" s="237"/>
      <c r="AH147" s="367"/>
      <c r="AI147" s="367"/>
      <c r="AJ147" s="367"/>
    </row>
    <row r="148" spans="1:36" s="167" customFormat="1" ht="21">
      <c r="A148" s="162"/>
      <c r="B148" s="163" t="s">
        <v>97</v>
      </c>
      <c r="C148" s="164"/>
      <c r="D148" s="164"/>
      <c r="E148" s="164"/>
      <c r="F148" s="164"/>
      <c r="G148" s="164"/>
      <c r="H148" s="164"/>
      <c r="I148" s="337"/>
      <c r="J148" s="165"/>
      <c r="K148" s="158">
        <f t="shared" ref="K148:K160" si="50">(D148+F148)/2</f>
        <v>0</v>
      </c>
      <c r="L148" s="169">
        <f t="shared" si="47"/>
        <v>0</v>
      </c>
      <c r="M148" s="159">
        <f t="shared" ref="M148:M160" si="51">C148+E148</f>
        <v>0</v>
      </c>
      <c r="N148" s="169">
        <f t="shared" si="48"/>
        <v>0</v>
      </c>
      <c r="O148" s="168"/>
      <c r="S148" s="237"/>
      <c r="T148" s="237"/>
      <c r="U148" s="237"/>
      <c r="V148" s="167">
        <f t="shared" ref="V148:V164" si="52">ROUND(G148/$V$7,4)</f>
        <v>0</v>
      </c>
      <c r="AH148" s="367"/>
      <c r="AI148" s="367"/>
      <c r="AJ148" s="367"/>
    </row>
    <row r="149" spans="1:36" s="161" customFormat="1" ht="21">
      <c r="A149" s="153" t="s">
        <v>24</v>
      </c>
      <c r="B149" s="154" t="s">
        <v>99</v>
      </c>
      <c r="C149" s="155">
        <f>8.615+34522.145+5313.4</f>
        <v>39844.159999999996</v>
      </c>
      <c r="D149" s="155">
        <v>12.943</v>
      </c>
      <c r="E149" s="155">
        <f>37159.583-8.537+2458.4</f>
        <v>39609.446000000004</v>
      </c>
      <c r="F149" s="334">
        <v>12.021000000000001</v>
      </c>
      <c r="G149" s="155">
        <f>(C149+E149)</f>
        <v>79453.606</v>
      </c>
      <c r="H149" s="155">
        <f>(D149+F149)/2</f>
        <v>12.481999999999999</v>
      </c>
      <c r="I149" s="336"/>
      <c r="J149" s="157"/>
      <c r="K149" s="158">
        <f t="shared" si="50"/>
        <v>12.481999999999999</v>
      </c>
      <c r="L149" s="169">
        <f t="shared" si="47"/>
        <v>0</v>
      </c>
      <c r="M149" s="159">
        <f t="shared" si="51"/>
        <v>79453.606</v>
      </c>
      <c r="N149" s="169">
        <f t="shared" si="48"/>
        <v>0</v>
      </c>
      <c r="O149" s="169"/>
      <c r="S149" s="237">
        <f>C149/D149</f>
        <v>3078.4331298771535</v>
      </c>
      <c r="T149" s="237">
        <f>E149/F149</f>
        <v>3295.0208801264453</v>
      </c>
      <c r="U149" s="237">
        <f t="shared" si="49"/>
        <v>6365.4547348181386</v>
      </c>
      <c r="V149" s="161">
        <f t="shared" si="52"/>
        <v>12.9269</v>
      </c>
      <c r="AH149" s="366"/>
      <c r="AI149" s="366"/>
      <c r="AJ149" s="366"/>
    </row>
    <row r="150" spans="1:36" s="181" customFormat="1" ht="21">
      <c r="A150" s="153" t="s">
        <v>25</v>
      </c>
      <c r="B150" s="154" t="s">
        <v>101</v>
      </c>
      <c r="C150" s="155">
        <f>C152+C153</f>
        <v>219711.03200000001</v>
      </c>
      <c r="D150" s="155">
        <f>D152+D153</f>
        <v>72.67519999999999</v>
      </c>
      <c r="E150" s="155">
        <f>G150-C150</f>
        <v>185732.098</v>
      </c>
      <c r="F150" s="155">
        <f>F152+F153</f>
        <v>61.562999999999995</v>
      </c>
      <c r="G150" s="155">
        <f>G152+G153</f>
        <v>405443.13</v>
      </c>
      <c r="H150" s="155">
        <f>H152+H153</f>
        <v>67.119099999999989</v>
      </c>
      <c r="I150" s="336"/>
      <c r="J150" s="157"/>
      <c r="K150" s="158">
        <f t="shared" si="50"/>
        <v>67.119099999999989</v>
      </c>
      <c r="L150" s="169">
        <f t="shared" si="47"/>
        <v>0</v>
      </c>
      <c r="M150" s="159">
        <f t="shared" si="51"/>
        <v>405443.13</v>
      </c>
      <c r="N150" s="169">
        <f>M150-G150</f>
        <v>0</v>
      </c>
      <c r="O150" s="180"/>
      <c r="S150" s="237">
        <f>C150/D150</f>
        <v>3023.1912949671969</v>
      </c>
      <c r="T150" s="237">
        <f>E150/F150</f>
        <v>3016.943586244985</v>
      </c>
      <c r="U150" s="237">
        <f t="shared" si="49"/>
        <v>6040.6520647624902</v>
      </c>
      <c r="V150" s="181">
        <f t="shared" si="52"/>
        <v>65.964600000000004</v>
      </c>
      <c r="AH150" s="370"/>
      <c r="AI150" s="370"/>
      <c r="AJ150" s="370"/>
    </row>
    <row r="151" spans="1:36" s="167" customFormat="1" ht="21">
      <c r="A151" s="162"/>
      <c r="B151" s="163" t="s">
        <v>83</v>
      </c>
      <c r="C151" s="164"/>
      <c r="D151" s="164"/>
      <c r="E151" s="164"/>
      <c r="F151" s="164"/>
      <c r="G151" s="164"/>
      <c r="H151" s="164"/>
      <c r="I151" s="337"/>
      <c r="J151" s="165"/>
      <c r="K151" s="158">
        <f t="shared" si="50"/>
        <v>0</v>
      </c>
      <c r="L151" s="169">
        <f t="shared" si="47"/>
        <v>0</v>
      </c>
      <c r="M151" s="159">
        <f t="shared" si="51"/>
        <v>0</v>
      </c>
      <c r="N151" s="169">
        <f t="shared" si="48"/>
        <v>0</v>
      </c>
      <c r="O151" s="168"/>
      <c r="S151" s="237"/>
      <c r="T151" s="237"/>
      <c r="U151" s="237"/>
      <c r="V151" s="167">
        <f t="shared" si="52"/>
        <v>0</v>
      </c>
      <c r="AH151" s="367"/>
      <c r="AI151" s="367"/>
      <c r="AJ151" s="367"/>
    </row>
    <row r="152" spans="1:36" s="167" customFormat="1" ht="21">
      <c r="A152" s="162" t="s">
        <v>211</v>
      </c>
      <c r="B152" s="163" t="s">
        <v>85</v>
      </c>
      <c r="C152" s="164">
        <f>116.46+222992.899+1085.228-5313.4</f>
        <v>218881.18700000001</v>
      </c>
      <c r="D152" s="164">
        <f>0.6202+73.372-1.59</f>
        <v>72.402199999999993</v>
      </c>
      <c r="E152" s="164">
        <f>92.513+188312.164+1949.467-0.078-5368.716</f>
        <v>184985.34999999998</v>
      </c>
      <c r="F152" s="164">
        <f>0.372+60.949</f>
        <v>61.320999999999998</v>
      </c>
      <c r="G152" s="164">
        <f>C152+E152</f>
        <v>403866.53700000001</v>
      </c>
      <c r="H152" s="164">
        <f>(D152+F152)/2</f>
        <v>66.861599999999996</v>
      </c>
      <c r="I152" s="337"/>
      <c r="J152" s="165"/>
      <c r="K152" s="158">
        <f t="shared" si="50"/>
        <v>66.861599999999996</v>
      </c>
      <c r="L152" s="169">
        <f t="shared" si="47"/>
        <v>0</v>
      </c>
      <c r="M152" s="159">
        <f t="shared" si="51"/>
        <v>403866.53700000001</v>
      </c>
      <c r="N152" s="169">
        <f t="shared" si="48"/>
        <v>0</v>
      </c>
      <c r="O152" s="168"/>
      <c r="S152" s="237">
        <f>C152/D152</f>
        <v>3023.1289518826779</v>
      </c>
      <c r="T152" s="237">
        <f>E152/F152</f>
        <v>3016.672102542359</v>
      </c>
      <c r="U152" s="237">
        <f t="shared" si="49"/>
        <v>6040.336112207905</v>
      </c>
      <c r="V152" s="167">
        <f t="shared" si="52"/>
        <v>65.708100000000002</v>
      </c>
      <c r="AH152" s="367"/>
      <c r="AI152" s="367"/>
      <c r="AJ152" s="367"/>
    </row>
    <row r="153" spans="1:36" s="183" customFormat="1" ht="21">
      <c r="A153" s="162" t="s">
        <v>212</v>
      </c>
      <c r="B153" s="163" t="s">
        <v>87</v>
      </c>
      <c r="C153" s="164">
        <f>C155+C157+C159+C161+C163</f>
        <v>829.84500000000003</v>
      </c>
      <c r="D153" s="164">
        <f t="shared" ref="D153:H153" si="53">D155+D157+D159+D161+D163</f>
        <v>0.27300000000000002</v>
      </c>
      <c r="E153" s="164">
        <f t="shared" si="53"/>
        <v>746.74800000000005</v>
      </c>
      <c r="F153" s="164">
        <f t="shared" si="53"/>
        <v>0.24199999999999999</v>
      </c>
      <c r="G153" s="164">
        <f t="shared" si="53"/>
        <v>1576.5930000000001</v>
      </c>
      <c r="H153" s="164">
        <f t="shared" si="53"/>
        <v>0.25750000000000001</v>
      </c>
      <c r="I153" s="337"/>
      <c r="J153" s="165"/>
      <c r="K153" s="158">
        <f t="shared" si="50"/>
        <v>0.25750000000000001</v>
      </c>
      <c r="L153" s="169">
        <f t="shared" si="47"/>
        <v>0</v>
      </c>
      <c r="M153" s="159">
        <f t="shared" si="51"/>
        <v>1576.5930000000001</v>
      </c>
      <c r="N153" s="169">
        <f t="shared" si="48"/>
        <v>0</v>
      </c>
      <c r="O153" s="182"/>
      <c r="S153" s="237">
        <f>C153/D153</f>
        <v>3039.7252747252746</v>
      </c>
      <c r="T153" s="237">
        <f>E153/F153</f>
        <v>3085.7355371900831</v>
      </c>
      <c r="U153" s="237">
        <f t="shared" si="49"/>
        <v>6122.6912621359224</v>
      </c>
      <c r="V153" s="183">
        <f t="shared" si="52"/>
        <v>0.25650000000000001</v>
      </c>
      <c r="AH153" s="371"/>
      <c r="AI153" s="371"/>
      <c r="AJ153" s="371"/>
    </row>
    <row r="154" spans="1:36" s="167" customFormat="1" ht="21">
      <c r="A154" s="162"/>
      <c r="B154" s="163" t="s">
        <v>83</v>
      </c>
      <c r="C154" s="164"/>
      <c r="D154" s="164"/>
      <c r="E154" s="164"/>
      <c r="F154" s="164"/>
      <c r="G154" s="164"/>
      <c r="H154" s="164"/>
      <c r="I154" s="337"/>
      <c r="J154" s="165"/>
      <c r="K154" s="158">
        <f t="shared" si="50"/>
        <v>0</v>
      </c>
      <c r="L154" s="169">
        <f t="shared" si="47"/>
        <v>0</v>
      </c>
      <c r="M154" s="159">
        <f t="shared" si="51"/>
        <v>0</v>
      </c>
      <c r="N154" s="169">
        <f t="shared" si="48"/>
        <v>0</v>
      </c>
      <c r="O154" s="168"/>
      <c r="S154" s="237"/>
      <c r="T154" s="237"/>
      <c r="U154" s="237"/>
      <c r="V154" s="167">
        <f t="shared" si="52"/>
        <v>0</v>
      </c>
      <c r="AH154" s="367"/>
      <c r="AI154" s="367"/>
      <c r="AJ154" s="367"/>
    </row>
    <row r="155" spans="1:36" s="167" customFormat="1" ht="21">
      <c r="A155" s="162" t="s">
        <v>213</v>
      </c>
      <c r="B155" s="163" t="s">
        <v>80</v>
      </c>
      <c r="C155" s="164">
        <v>0</v>
      </c>
      <c r="D155" s="164">
        <v>0</v>
      </c>
      <c r="E155" s="164">
        <f>G155-C155</f>
        <v>0</v>
      </c>
      <c r="F155" s="164">
        <v>0</v>
      </c>
      <c r="G155" s="164">
        <v>0</v>
      </c>
      <c r="H155" s="164">
        <v>0</v>
      </c>
      <c r="I155" s="337"/>
      <c r="J155" s="165"/>
      <c r="K155" s="158">
        <f t="shared" si="50"/>
        <v>0</v>
      </c>
      <c r="L155" s="169">
        <f t="shared" si="47"/>
        <v>0</v>
      </c>
      <c r="M155" s="159">
        <f t="shared" si="51"/>
        <v>0</v>
      </c>
      <c r="N155" s="169">
        <f t="shared" si="48"/>
        <v>0</v>
      </c>
      <c r="O155" s="168"/>
      <c r="S155" s="237"/>
      <c r="T155" s="237"/>
      <c r="U155" s="237"/>
      <c r="V155" s="167">
        <f t="shared" si="52"/>
        <v>0</v>
      </c>
      <c r="AH155" s="367"/>
      <c r="AI155" s="367"/>
      <c r="AJ155" s="367"/>
    </row>
    <row r="156" spans="1:36" s="167" customFormat="1" ht="42">
      <c r="A156" s="177" t="s">
        <v>214</v>
      </c>
      <c r="B156" s="163" t="s">
        <v>215</v>
      </c>
      <c r="C156" s="164">
        <f>C155-C143</f>
        <v>-346.93200000000002</v>
      </c>
      <c r="D156" s="164">
        <f>D155-D143</f>
        <v>-0.114</v>
      </c>
      <c r="E156" s="164">
        <f>G156-C156</f>
        <v>-361.04700000000003</v>
      </c>
      <c r="F156" s="164">
        <f>F155-F143</f>
        <v>-0.11700000000000001</v>
      </c>
      <c r="G156" s="164">
        <f>G155-G143</f>
        <v>-707.97900000000004</v>
      </c>
      <c r="H156" s="164">
        <f>H155-H143</f>
        <v>-0.11550000000000001</v>
      </c>
      <c r="I156" s="337"/>
      <c r="J156" s="165"/>
      <c r="K156" s="158">
        <f t="shared" si="50"/>
        <v>-0.11550000000000001</v>
      </c>
      <c r="L156" s="169">
        <f t="shared" si="47"/>
        <v>0</v>
      </c>
      <c r="M156" s="159">
        <f t="shared" si="51"/>
        <v>-707.97900000000004</v>
      </c>
      <c r="N156" s="169">
        <f t="shared" si="48"/>
        <v>0</v>
      </c>
      <c r="O156" s="168"/>
      <c r="S156" s="237">
        <f>C156/D156</f>
        <v>3043.2631578947367</v>
      </c>
      <c r="T156" s="237">
        <f>E156/F156</f>
        <v>3085.8717948717949</v>
      </c>
      <c r="U156" s="237">
        <f t="shared" si="49"/>
        <v>6129.6883116883118</v>
      </c>
      <c r="V156" s="167">
        <f t="shared" si="52"/>
        <v>-0.1152</v>
      </c>
      <c r="AH156" s="367"/>
      <c r="AI156" s="367"/>
      <c r="AJ156" s="367"/>
    </row>
    <row r="157" spans="1:36" s="167" customFormat="1" ht="21">
      <c r="A157" s="162" t="s">
        <v>216</v>
      </c>
      <c r="B157" s="163" t="s">
        <v>76</v>
      </c>
      <c r="C157" s="164">
        <v>829.84500000000003</v>
      </c>
      <c r="D157" s="164">
        <v>0.27300000000000002</v>
      </c>
      <c r="E157" s="164">
        <v>746.74800000000005</v>
      </c>
      <c r="F157" s="164">
        <v>0.24199999999999999</v>
      </c>
      <c r="G157" s="164">
        <f>C157+E157</f>
        <v>1576.5930000000001</v>
      </c>
      <c r="H157" s="164">
        <f>(D157+F157)/2</f>
        <v>0.25750000000000001</v>
      </c>
      <c r="I157" s="337"/>
      <c r="J157" s="165"/>
      <c r="K157" s="158">
        <f t="shared" si="50"/>
        <v>0.25750000000000001</v>
      </c>
      <c r="L157" s="169">
        <f t="shared" si="47"/>
        <v>0</v>
      </c>
      <c r="M157" s="159">
        <f t="shared" si="51"/>
        <v>1576.5930000000001</v>
      </c>
      <c r="N157" s="169">
        <f t="shared" si="48"/>
        <v>0</v>
      </c>
      <c r="O157" s="168"/>
      <c r="S157" s="237">
        <f>C157/D157</f>
        <v>3039.7252747252746</v>
      </c>
      <c r="T157" s="237">
        <f>E157/F157</f>
        <v>3085.7355371900831</v>
      </c>
      <c r="U157" s="237">
        <f t="shared" si="49"/>
        <v>6122.6912621359224</v>
      </c>
      <c r="V157" s="167">
        <f t="shared" si="52"/>
        <v>0.25650000000000001</v>
      </c>
      <c r="AH157" s="367"/>
      <c r="AI157" s="367"/>
      <c r="AJ157" s="367"/>
    </row>
    <row r="158" spans="1:36" s="167" customFormat="1" ht="42">
      <c r="A158" s="177" t="s">
        <v>217</v>
      </c>
      <c r="B158" s="163" t="s">
        <v>218</v>
      </c>
      <c r="C158" s="164">
        <f>C157-C144</f>
        <v>238.327</v>
      </c>
      <c r="D158" s="164">
        <v>7.8E-2</v>
      </c>
      <c r="E158" s="164">
        <f>G158-C158</f>
        <v>350.154</v>
      </c>
      <c r="F158" s="164">
        <f>F157-F144</f>
        <v>0.11399999999999999</v>
      </c>
      <c r="G158" s="164">
        <f>G157-G144</f>
        <v>588.48099999999999</v>
      </c>
      <c r="H158" s="164">
        <f>H157-H144</f>
        <v>9.6500000000000002E-2</v>
      </c>
      <c r="I158" s="337"/>
      <c r="J158" s="165"/>
      <c r="K158" s="158">
        <f t="shared" si="50"/>
        <v>9.6000000000000002E-2</v>
      </c>
      <c r="L158" s="169">
        <f t="shared" si="47"/>
        <v>5.0000000000000044E-4</v>
      </c>
      <c r="M158" s="159">
        <f t="shared" si="51"/>
        <v>588.48099999999999</v>
      </c>
      <c r="N158" s="169">
        <f t="shared" si="48"/>
        <v>0</v>
      </c>
      <c r="O158" s="168"/>
      <c r="S158" s="237">
        <f>C158/D158</f>
        <v>3055.4743589743589</v>
      </c>
      <c r="T158" s="237">
        <f>E158/F158</f>
        <v>3071.5263157894738</v>
      </c>
      <c r="U158" s="237">
        <f t="shared" si="49"/>
        <v>6098.2487046632123</v>
      </c>
      <c r="V158" s="167">
        <f t="shared" si="52"/>
        <v>9.5699999999999993E-2</v>
      </c>
      <c r="AH158" s="367"/>
      <c r="AI158" s="367"/>
      <c r="AJ158" s="367"/>
    </row>
    <row r="159" spans="1:36" s="167" customFormat="1" ht="21">
      <c r="A159" s="162" t="s">
        <v>219</v>
      </c>
      <c r="B159" s="163" t="s">
        <v>176</v>
      </c>
      <c r="C159" s="164">
        <v>0</v>
      </c>
      <c r="D159" s="164">
        <v>0</v>
      </c>
      <c r="E159" s="164">
        <f>G159-C159</f>
        <v>0</v>
      </c>
      <c r="F159" s="164">
        <v>0</v>
      </c>
      <c r="G159" s="164">
        <v>0</v>
      </c>
      <c r="H159" s="164">
        <v>0</v>
      </c>
      <c r="I159" s="337"/>
      <c r="J159" s="165"/>
      <c r="K159" s="158">
        <f t="shared" si="50"/>
        <v>0</v>
      </c>
      <c r="L159" s="169">
        <f t="shared" si="47"/>
        <v>0</v>
      </c>
      <c r="M159" s="159">
        <f t="shared" si="51"/>
        <v>0</v>
      </c>
      <c r="N159" s="169">
        <f t="shared" si="48"/>
        <v>0</v>
      </c>
      <c r="O159" s="168"/>
      <c r="S159" s="237"/>
      <c r="T159" s="237"/>
      <c r="U159" s="237"/>
      <c r="V159" s="167">
        <f t="shared" si="52"/>
        <v>0</v>
      </c>
      <c r="AH159" s="367"/>
      <c r="AI159" s="367"/>
      <c r="AJ159" s="367"/>
    </row>
    <row r="160" spans="1:36" s="167" customFormat="1" ht="42">
      <c r="A160" s="177" t="s">
        <v>220</v>
      </c>
      <c r="B160" s="163" t="s">
        <v>221</v>
      </c>
      <c r="C160" s="164">
        <f>C159-C145</f>
        <v>-119.16500000000001</v>
      </c>
      <c r="D160" s="188">
        <f>D159-D145</f>
        <v>-3.9E-2</v>
      </c>
      <c r="E160" s="164">
        <f>G160-C160</f>
        <v>-192.85300000000001</v>
      </c>
      <c r="F160" s="164">
        <f>F159-F145</f>
        <v>-6.2E-2</v>
      </c>
      <c r="G160" s="164">
        <f>G159-G145</f>
        <v>-312.01800000000003</v>
      </c>
      <c r="H160" s="188">
        <f>H159-H145</f>
        <v>-5.0500000000000003E-2</v>
      </c>
      <c r="I160" s="337"/>
      <c r="J160" s="165"/>
      <c r="K160" s="158">
        <f t="shared" si="50"/>
        <v>-5.0500000000000003E-2</v>
      </c>
      <c r="L160" s="169">
        <f t="shared" si="47"/>
        <v>0</v>
      </c>
      <c r="M160" s="159">
        <f t="shared" si="51"/>
        <v>-312.01800000000003</v>
      </c>
      <c r="N160" s="169">
        <f t="shared" si="48"/>
        <v>0</v>
      </c>
      <c r="O160" s="168"/>
      <c r="S160" s="237">
        <f>C160/D160</f>
        <v>3055.5128205128208</v>
      </c>
      <c r="T160" s="237">
        <f>E160/F160</f>
        <v>3110.5322580645161</v>
      </c>
      <c r="U160" s="237">
        <f t="shared" si="49"/>
        <v>6178.5742574257429</v>
      </c>
      <c r="V160" s="167">
        <f t="shared" si="52"/>
        <v>-5.0799999999999998E-2</v>
      </c>
      <c r="AH160" s="367"/>
      <c r="AI160" s="367"/>
      <c r="AJ160" s="367"/>
    </row>
    <row r="161" spans="1:36" s="167" customFormat="1" ht="21">
      <c r="A161" s="177" t="s">
        <v>222</v>
      </c>
      <c r="B161" s="163" t="s">
        <v>78</v>
      </c>
      <c r="C161" s="164">
        <v>0</v>
      </c>
      <c r="D161" s="188">
        <v>0</v>
      </c>
      <c r="E161" s="164">
        <v>0</v>
      </c>
      <c r="F161" s="164">
        <v>0</v>
      </c>
      <c r="G161" s="164"/>
      <c r="H161" s="188"/>
      <c r="I161" s="337"/>
      <c r="J161" s="165"/>
      <c r="K161" s="158"/>
      <c r="L161" s="169"/>
      <c r="M161" s="159"/>
      <c r="N161" s="169"/>
      <c r="O161" s="168"/>
      <c r="S161" s="237"/>
      <c r="T161" s="237"/>
      <c r="U161" s="237"/>
      <c r="V161" s="167">
        <f t="shared" si="52"/>
        <v>0</v>
      </c>
      <c r="AH161" s="367"/>
      <c r="AI161" s="367"/>
      <c r="AJ161" s="367"/>
    </row>
    <row r="162" spans="1:36" s="167" customFormat="1" ht="42">
      <c r="A162" s="177" t="s">
        <v>223</v>
      </c>
      <c r="B162" s="163" t="s">
        <v>224</v>
      </c>
      <c r="C162" s="164">
        <f t="shared" ref="C162:H162" si="54">C161-C146</f>
        <v>-649.06899999999996</v>
      </c>
      <c r="D162" s="188">
        <f t="shared" si="54"/>
        <v>-0.21299999999999999</v>
      </c>
      <c r="E162" s="164">
        <f t="shared" si="54"/>
        <v>-434.81200000000001</v>
      </c>
      <c r="F162" s="164">
        <f t="shared" si="54"/>
        <v>-0.14000000000000001</v>
      </c>
      <c r="G162" s="164">
        <f t="shared" si="54"/>
        <v>-1083.8809999999999</v>
      </c>
      <c r="H162" s="188">
        <f t="shared" si="54"/>
        <v>-0.17649999999999999</v>
      </c>
      <c r="I162" s="337"/>
      <c r="J162" s="165"/>
      <c r="K162" s="158">
        <f>(D162+F162)/2</f>
        <v>-0.17649999999999999</v>
      </c>
      <c r="L162" s="169">
        <f>H162-K162</f>
        <v>0</v>
      </c>
      <c r="M162" s="159">
        <f>C162+E162</f>
        <v>-1083.8809999999999</v>
      </c>
      <c r="N162" s="169">
        <f>M162-G162</f>
        <v>0</v>
      </c>
      <c r="O162" s="168"/>
      <c r="S162" s="237">
        <f>C162/D162</f>
        <v>3047.2723004694835</v>
      </c>
      <c r="T162" s="237">
        <f>E162/F162</f>
        <v>3105.7999999999997</v>
      </c>
      <c r="U162" s="237">
        <f t="shared" si="49"/>
        <v>6140.9688385269119</v>
      </c>
      <c r="V162" s="167">
        <f t="shared" si="52"/>
        <v>-0.17630000000000001</v>
      </c>
      <c r="AH162" s="367"/>
      <c r="AI162" s="367"/>
      <c r="AJ162" s="367"/>
    </row>
    <row r="163" spans="1:36" s="167" customFormat="1" ht="21">
      <c r="A163" s="177" t="s">
        <v>252</v>
      </c>
      <c r="B163" s="163" t="s">
        <v>245</v>
      </c>
      <c r="C163" s="164"/>
      <c r="D163" s="188">
        <v>0</v>
      </c>
      <c r="E163" s="164">
        <v>0</v>
      </c>
      <c r="F163" s="164">
        <v>0</v>
      </c>
      <c r="G163" s="164">
        <f>C163+E163</f>
        <v>0</v>
      </c>
      <c r="H163" s="164">
        <f>(D163+F163)/2</f>
        <v>0</v>
      </c>
      <c r="I163" s="337"/>
      <c r="J163" s="165"/>
      <c r="K163" s="158"/>
      <c r="L163" s="169"/>
      <c r="M163" s="159"/>
      <c r="N163" s="169"/>
      <c r="O163" s="168"/>
      <c r="S163" s="237"/>
      <c r="T163" s="237"/>
      <c r="U163" s="237"/>
      <c r="V163" s="167">
        <f t="shared" si="52"/>
        <v>0</v>
      </c>
      <c r="AH163" s="367"/>
      <c r="AI163" s="367"/>
      <c r="AJ163" s="367"/>
    </row>
    <row r="164" spans="1:36" s="167" customFormat="1" ht="42">
      <c r="A164" s="177" t="s">
        <v>253</v>
      </c>
      <c r="B164" s="163" t="s">
        <v>254</v>
      </c>
      <c r="C164" s="164">
        <f>C163-C148</f>
        <v>0</v>
      </c>
      <c r="D164" s="188">
        <f t="shared" ref="D164:H164" si="55">D163-D148</f>
        <v>0</v>
      </c>
      <c r="E164" s="164">
        <f t="shared" si="55"/>
        <v>0</v>
      </c>
      <c r="F164" s="164">
        <f t="shared" si="55"/>
        <v>0</v>
      </c>
      <c r="G164" s="164">
        <f t="shared" si="55"/>
        <v>0</v>
      </c>
      <c r="H164" s="188">
        <f t="shared" si="55"/>
        <v>0</v>
      </c>
      <c r="I164" s="337"/>
      <c r="J164" s="165"/>
      <c r="K164" s="158">
        <f>(D164+F164)/2</f>
        <v>0</v>
      </c>
      <c r="L164" s="169">
        <f>H164-K164</f>
        <v>0</v>
      </c>
      <c r="M164" s="159">
        <f>C164+E164</f>
        <v>0</v>
      </c>
      <c r="N164" s="169">
        <f>M164-G164</f>
        <v>0</v>
      </c>
      <c r="O164" s="168"/>
      <c r="S164" s="237" t="e">
        <f>C164/D164</f>
        <v>#DIV/0!</v>
      </c>
      <c r="T164" s="237" t="e">
        <f>E164/F164</f>
        <v>#DIV/0!</v>
      </c>
      <c r="U164" s="237" t="e">
        <f t="shared" ref="U164" si="56">G164/H164</f>
        <v>#DIV/0!</v>
      </c>
      <c r="V164" s="167">
        <f t="shared" si="52"/>
        <v>0</v>
      </c>
      <c r="AH164" s="367"/>
      <c r="AI164" s="367"/>
      <c r="AJ164" s="367"/>
    </row>
    <row r="165" spans="1:36" s="167" customFormat="1" ht="21">
      <c r="A165" s="177"/>
      <c r="B165" s="163"/>
      <c r="C165" s="164"/>
      <c r="D165" s="335"/>
      <c r="E165" s="164"/>
      <c r="F165" s="189"/>
      <c r="G165" s="164"/>
      <c r="H165" s="335"/>
      <c r="I165" s="337"/>
      <c r="J165" s="165"/>
      <c r="K165" s="158">
        <f>(D165+F165)/2</f>
        <v>0</v>
      </c>
      <c r="L165" s="169">
        <f>H165-K165</f>
        <v>0</v>
      </c>
      <c r="M165" s="159">
        <f>C165+E165</f>
        <v>0</v>
      </c>
      <c r="N165" s="169">
        <f>M165-G165</f>
        <v>0</v>
      </c>
      <c r="O165" s="168"/>
      <c r="S165" s="237"/>
      <c r="T165" s="237"/>
      <c r="U165" s="237"/>
      <c r="AH165" s="367"/>
      <c r="AI165" s="367"/>
      <c r="AJ165" s="367"/>
    </row>
    <row r="166" spans="1:36" ht="17.399999999999999" hidden="1">
      <c r="C166" s="347">
        <f>C137+C138-C149-C150</f>
        <v>0</v>
      </c>
      <c r="D166" s="348">
        <f t="shared" ref="D166:J166" si="57">D137+D138-D149-D150</f>
        <v>0</v>
      </c>
      <c r="E166" s="347">
        <f t="shared" si="57"/>
        <v>0</v>
      </c>
      <c r="F166" s="347">
        <f>F137+F138-F149-F150</f>
        <v>0</v>
      </c>
      <c r="G166" s="347">
        <f t="shared" si="57"/>
        <v>0</v>
      </c>
      <c r="H166" s="347">
        <f t="shared" si="57"/>
        <v>0</v>
      </c>
      <c r="I166" s="296">
        <f t="shared" si="57"/>
        <v>0</v>
      </c>
      <c r="J166" s="224">
        <f t="shared" si="57"/>
        <v>0</v>
      </c>
      <c r="S166" s="237"/>
      <c r="T166" s="237"/>
      <c r="U166" s="237"/>
    </row>
    <row r="167" spans="1:36" s="389" customFormat="1" ht="15.6">
      <c r="C167" s="392"/>
      <c r="D167" s="393"/>
      <c r="E167" s="392"/>
      <c r="F167" s="392"/>
      <c r="G167" s="392"/>
      <c r="H167" s="392"/>
      <c r="I167" s="390"/>
      <c r="L167" s="397"/>
      <c r="M167" s="390"/>
      <c r="N167" s="397"/>
      <c r="S167" s="391"/>
      <c r="T167" s="391"/>
      <c r="U167" s="391"/>
      <c r="AH167" s="398"/>
      <c r="AI167" s="398"/>
      <c r="AJ167" s="398"/>
    </row>
    <row r="168" spans="1:36" ht="17.399999999999999">
      <c r="D168" s="382"/>
      <c r="E168" s="360"/>
      <c r="F168" s="360"/>
      <c r="S168" s="237"/>
      <c r="T168" s="237"/>
      <c r="U168" s="237"/>
    </row>
    <row r="169" spans="1:36" s="202" customFormat="1" ht="25.2">
      <c r="A169" s="202" t="s">
        <v>225</v>
      </c>
      <c r="B169" s="203"/>
      <c r="C169" s="431"/>
      <c r="D169" s="205"/>
      <c r="E169" s="414"/>
      <c r="F169" s="415"/>
      <c r="G169" s="202" t="s">
        <v>235</v>
      </c>
      <c r="H169" s="411"/>
      <c r="I169" s="412"/>
      <c r="K169" s="208"/>
      <c r="L169" s="244"/>
      <c r="M169" s="209"/>
      <c r="N169" s="244"/>
      <c r="S169" s="413"/>
      <c r="T169" s="413"/>
      <c r="U169" s="413"/>
      <c r="AH169" s="379"/>
      <c r="AI169" s="379"/>
      <c r="AJ169" s="379"/>
    </row>
    <row r="170" spans="1:36" s="202" customFormat="1" ht="23.4" customHeight="1">
      <c r="B170" s="203"/>
      <c r="C170" s="204"/>
      <c r="D170" s="205"/>
      <c r="F170" s="206"/>
      <c r="H170" s="411"/>
      <c r="I170" s="412"/>
      <c r="K170" s="208"/>
      <c r="L170" s="244"/>
      <c r="M170" s="209"/>
      <c r="N170" s="244"/>
      <c r="S170" s="413"/>
      <c r="T170" s="413"/>
      <c r="U170" s="413"/>
      <c r="AH170" s="379"/>
      <c r="AI170" s="379"/>
      <c r="AJ170" s="379"/>
    </row>
    <row r="171" spans="1:36" s="202" customFormat="1" ht="25.95" customHeight="1">
      <c r="A171" s="432"/>
      <c r="B171" s="203"/>
      <c r="C171" s="204"/>
      <c r="D171" s="205"/>
      <c r="F171" s="206"/>
      <c r="H171" s="411"/>
      <c r="I171" s="412"/>
      <c r="K171" s="208"/>
      <c r="L171" s="244"/>
      <c r="M171" s="209"/>
      <c r="N171" s="244"/>
      <c r="S171" s="413"/>
      <c r="T171" s="413"/>
      <c r="U171" s="413"/>
      <c r="AH171" s="379"/>
      <c r="AI171" s="379"/>
      <c r="AJ171" s="379"/>
    </row>
    <row r="172" spans="1:36" s="434" customFormat="1" ht="25.2">
      <c r="A172" s="433" t="s">
        <v>228</v>
      </c>
      <c r="B172" s="433"/>
      <c r="E172" s="435"/>
      <c r="F172" s="435"/>
      <c r="G172" s="436" t="s">
        <v>274</v>
      </c>
      <c r="J172" s="437"/>
      <c r="K172" s="433"/>
      <c r="L172" s="433"/>
      <c r="M172" s="433"/>
      <c r="N172" s="438"/>
      <c r="O172" s="438"/>
      <c r="P172" s="433"/>
      <c r="Q172" s="433"/>
      <c r="R172" s="433"/>
      <c r="S172" s="433"/>
      <c r="T172" s="433"/>
      <c r="V172" s="439"/>
      <c r="W172" s="439"/>
      <c r="X172" s="439"/>
      <c r="Y172" s="439"/>
      <c r="Z172" s="439"/>
      <c r="AA172" s="439"/>
      <c r="AB172" s="439"/>
      <c r="AC172" s="439"/>
      <c r="AD172" s="439"/>
      <c r="AE172" s="439"/>
      <c r="AF172" s="439"/>
      <c r="AH172" s="440"/>
      <c r="AI172" s="440"/>
      <c r="AJ172" s="440"/>
    </row>
    <row r="173" spans="1:36" s="441" customFormat="1" ht="24.6" customHeight="1">
      <c r="C173" s="442"/>
      <c r="E173" s="443"/>
      <c r="G173" s="443"/>
      <c r="H173" s="444"/>
      <c r="I173" s="445"/>
      <c r="J173" s="446"/>
      <c r="K173" s="444"/>
      <c r="L173" s="444"/>
      <c r="M173" s="44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H173" s="447"/>
      <c r="AI173" s="447"/>
      <c r="AJ173" s="447"/>
    </row>
    <row r="174" spans="1:36" s="202" customFormat="1" ht="25.95" customHeight="1">
      <c r="B174" s="203"/>
      <c r="C174" s="204"/>
      <c r="D174" s="205"/>
      <c r="F174" s="206"/>
      <c r="H174" s="411"/>
      <c r="I174" s="412"/>
      <c r="K174" s="208"/>
      <c r="L174" s="244"/>
      <c r="M174" s="209"/>
      <c r="N174" s="244"/>
      <c r="S174" s="413"/>
      <c r="T174" s="413"/>
      <c r="U174" s="413"/>
      <c r="AH174" s="379"/>
      <c r="AI174" s="379"/>
      <c r="AJ174" s="379"/>
    </row>
    <row r="175" spans="1:36" s="202" customFormat="1" ht="56.4" customHeight="1">
      <c r="A175" s="473" t="s">
        <v>258</v>
      </c>
      <c r="B175" s="473"/>
      <c r="C175" s="473"/>
      <c r="D175" s="205"/>
      <c r="E175" s="414"/>
      <c r="F175" s="415"/>
      <c r="G175" s="202" t="s">
        <v>259</v>
      </c>
      <c r="H175" s="411"/>
      <c r="I175" s="412"/>
      <c r="K175" s="208"/>
      <c r="L175" s="244"/>
      <c r="M175" s="209"/>
      <c r="N175" s="244"/>
      <c r="S175" s="413"/>
      <c r="T175" s="413"/>
      <c r="U175" s="413"/>
      <c r="AH175" s="379"/>
      <c r="AI175" s="379"/>
      <c r="AJ175" s="379"/>
    </row>
    <row r="176" spans="1:36" s="202" customFormat="1" ht="18" customHeight="1">
      <c r="B176" s="203"/>
      <c r="C176" s="204"/>
      <c r="D176" s="205"/>
      <c r="F176" s="206"/>
      <c r="H176" s="406"/>
      <c r="I176" s="407"/>
      <c r="K176" s="208"/>
      <c r="L176" s="244"/>
      <c r="M176" s="209"/>
      <c r="N176" s="244"/>
      <c r="S176" s="237"/>
      <c r="T176" s="237"/>
      <c r="U176" s="237"/>
      <c r="AH176" s="379"/>
      <c r="AI176" s="379"/>
      <c r="AJ176" s="379"/>
    </row>
    <row r="177" spans="1:36" s="202" customFormat="1" ht="25.2">
      <c r="A177" s="202" t="s">
        <v>231</v>
      </c>
      <c r="B177" s="203"/>
      <c r="C177" s="204"/>
      <c r="D177" s="205"/>
      <c r="E177" s="208"/>
      <c r="F177" s="410"/>
      <c r="H177" s="411"/>
      <c r="I177" s="412"/>
      <c r="K177" s="208"/>
      <c r="L177" s="244"/>
      <c r="M177" s="209"/>
      <c r="N177" s="244"/>
      <c r="S177" s="413"/>
      <c r="T177" s="413"/>
      <c r="U177" s="413"/>
      <c r="AH177" s="379"/>
      <c r="AI177" s="379"/>
      <c r="AJ177" s="379"/>
    </row>
    <row r="178" spans="1:36" s="202" customFormat="1" ht="25.2">
      <c r="A178" s="202" t="s">
        <v>236</v>
      </c>
      <c r="B178" s="203"/>
      <c r="C178" s="202" t="s">
        <v>232</v>
      </c>
      <c r="D178" s="205"/>
      <c r="E178" s="414"/>
      <c r="F178" s="415"/>
      <c r="H178" s="411"/>
      <c r="I178" s="412"/>
      <c r="K178" s="208"/>
      <c r="L178" s="244"/>
      <c r="M178" s="209"/>
      <c r="N178" s="244"/>
      <c r="S178" s="413"/>
      <c r="T178" s="413"/>
      <c r="U178" s="413"/>
      <c r="AH178" s="379"/>
      <c r="AI178" s="379"/>
      <c r="AJ178" s="379"/>
    </row>
    <row r="179" spans="1:36" s="202" customFormat="1" ht="25.2">
      <c r="B179" s="203"/>
      <c r="C179" s="204"/>
      <c r="D179" s="205"/>
      <c r="F179" s="206"/>
      <c r="H179" s="406"/>
      <c r="I179" s="407"/>
      <c r="K179" s="208"/>
      <c r="L179" s="244"/>
      <c r="M179" s="209"/>
      <c r="N179" s="244"/>
      <c r="S179" s="237"/>
      <c r="T179" s="237"/>
      <c r="U179" s="237"/>
      <c r="AH179" s="379"/>
      <c r="AI179" s="379"/>
      <c r="AJ179" s="379"/>
    </row>
    <row r="180" spans="1:36" s="408" customFormat="1" ht="14.4">
      <c r="A180" s="429">
        <v>44468</v>
      </c>
      <c r="B180" s="404" t="s">
        <v>237</v>
      </c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3"/>
      <c r="AC180" s="403"/>
      <c r="AD180" s="403"/>
      <c r="AE180" s="403"/>
      <c r="AH180" s="409"/>
      <c r="AI180" s="409"/>
      <c r="AJ180" s="409"/>
    </row>
    <row r="181" spans="1:36" s="408" customFormat="1" ht="14.4">
      <c r="B181" s="404" t="s">
        <v>238</v>
      </c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AH181" s="409"/>
      <c r="AI181" s="409"/>
      <c r="AJ181" s="409"/>
    </row>
    <row r="182" spans="1:36">
      <c r="D182" s="304"/>
    </row>
  </sheetData>
  <mergeCells count="9">
    <mergeCell ref="A175:C175"/>
    <mergeCell ref="A3:J3"/>
    <mergeCell ref="A4:J4"/>
    <mergeCell ref="G5:J5"/>
    <mergeCell ref="A6:A7"/>
    <mergeCell ref="B6:B7"/>
    <mergeCell ref="C6:D6"/>
    <mergeCell ref="E6:F6"/>
    <mergeCell ref="G6:I6"/>
  </mergeCells>
  <pageMargins left="0.70866141732283472" right="0" top="0.19685039370078741" bottom="0" header="0.31496062992125984" footer="0.31496062992125984"/>
  <pageSetup paperSize="9" scale="41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2"/>
  <sheetViews>
    <sheetView tabSelected="1" view="pageBreakPreview" topLeftCell="A159" zoomScale="70" zoomScaleNormal="70" zoomScaleSheetLayoutView="70" workbookViewId="0">
      <selection activeCell="D192" sqref="D192"/>
    </sheetView>
  </sheetViews>
  <sheetFormatPr defaultRowHeight="13.8"/>
  <cols>
    <col min="1" max="1" width="12.109375" style="224" customWidth="1"/>
    <col min="2" max="2" width="74.33203125" style="224" customWidth="1"/>
    <col min="3" max="3" width="22.6640625" style="224" customWidth="1"/>
    <col min="4" max="4" width="16.5546875" style="295" customWidth="1"/>
    <col min="5" max="5" width="24.88671875" style="224" customWidth="1"/>
    <col min="6" max="6" width="17" style="224" customWidth="1"/>
    <col min="7" max="7" width="28.44140625" style="224" customWidth="1"/>
    <col min="8" max="8" width="16.44140625" style="224" customWidth="1"/>
    <col min="9" max="9" width="15.33203125" style="296" customWidth="1"/>
    <col min="10" max="10" width="15.5546875" style="224" hidden="1" customWidth="1"/>
    <col min="11" max="11" width="16.44140625" style="224" hidden="1" customWidth="1"/>
    <col min="12" max="12" width="17.33203125" style="396" hidden="1" customWidth="1"/>
    <col min="13" max="13" width="27.44140625" style="296" hidden="1" customWidth="1"/>
    <col min="14" max="14" width="17.33203125" style="396" hidden="1" customWidth="1"/>
    <col min="15" max="15" width="18" style="224" hidden="1" customWidth="1"/>
    <col min="16" max="16" width="9.109375" style="224" hidden="1" customWidth="1"/>
    <col min="17" max="17" width="25.5546875" style="224" hidden="1" customWidth="1"/>
    <col min="18" max="18" width="8.88671875" style="224" hidden="1" customWidth="1"/>
    <col min="19" max="19" width="18.109375" style="224" hidden="1" customWidth="1"/>
    <col min="20" max="20" width="21.109375" style="224" hidden="1" customWidth="1"/>
    <col min="21" max="21" width="19.33203125" style="224" hidden="1" customWidth="1"/>
    <col min="22" max="22" width="20.44140625" style="224" hidden="1" customWidth="1"/>
    <col min="23" max="23" width="9.44140625" style="224" hidden="1" customWidth="1"/>
    <col min="24" max="24" width="15.33203125" style="224" customWidth="1"/>
    <col min="25" max="25" width="23.44140625" style="224" customWidth="1"/>
    <col min="26" max="26" width="28.44140625" style="224" customWidth="1"/>
    <col min="27" max="31" width="8.88671875" style="224" customWidth="1"/>
    <col min="32" max="32" width="12.109375" style="224" customWidth="1"/>
    <col min="33" max="33" width="18.44140625" style="224" customWidth="1"/>
    <col min="34" max="34" width="22.5546875" style="395" customWidth="1"/>
    <col min="35" max="35" width="16.6640625" style="395" customWidth="1"/>
    <col min="36" max="36" width="20.6640625" style="395" customWidth="1"/>
    <col min="37" max="37" width="22.44140625" style="224" customWidth="1"/>
    <col min="38" max="38" width="9.109375" style="224"/>
    <col min="39" max="39" width="11.5546875" style="224" bestFit="1" customWidth="1"/>
    <col min="40" max="42" width="9.109375" style="224"/>
    <col min="43" max="43" width="23.5546875" style="224" customWidth="1"/>
    <col min="44" max="44" width="24.5546875" style="224" customWidth="1"/>
    <col min="45" max="46" width="9.109375" style="224"/>
    <col min="47" max="47" width="29.33203125" style="224" customWidth="1"/>
    <col min="48" max="241" width="9.109375" style="224"/>
    <col min="242" max="242" width="12.109375" style="224" customWidth="1"/>
    <col min="243" max="243" width="79.5546875" style="224" customWidth="1"/>
    <col min="244" max="244" width="22.5546875" style="224" customWidth="1"/>
    <col min="245" max="245" width="16.6640625" style="224" customWidth="1"/>
    <col min="246" max="246" width="13.88671875" style="224" customWidth="1"/>
    <col min="247" max="247" width="22.44140625" style="224" customWidth="1"/>
    <col min="248" max="248" width="16" style="224" customWidth="1"/>
    <col min="249" max="249" width="13.33203125" style="224" customWidth="1"/>
    <col min="250" max="250" width="23.88671875" style="224" customWidth="1"/>
    <col min="251" max="251" width="17" style="224" customWidth="1"/>
    <col min="252" max="252" width="15.109375" style="224" customWidth="1"/>
    <col min="253" max="257" width="0" style="224" hidden="1" customWidth="1"/>
    <col min="258" max="260" width="32.6640625" style="224" customWidth="1"/>
    <col min="261" max="261" width="27.44140625" style="224" customWidth="1"/>
    <col min="262" max="262" width="23.88671875" style="224" customWidth="1"/>
    <col min="263" max="263" width="15.88671875" style="224" customWidth="1"/>
    <col min="264" max="264" width="10.88671875" style="224" customWidth="1"/>
    <col min="265" max="265" width="23.88671875" style="224" customWidth="1"/>
    <col min="266" max="497" width="9.109375" style="224"/>
    <col min="498" max="498" width="12.109375" style="224" customWidth="1"/>
    <col min="499" max="499" width="79.5546875" style="224" customWidth="1"/>
    <col min="500" max="500" width="22.5546875" style="224" customWidth="1"/>
    <col min="501" max="501" width="16.6640625" style="224" customWidth="1"/>
    <col min="502" max="502" width="13.88671875" style="224" customWidth="1"/>
    <col min="503" max="503" width="22.44140625" style="224" customWidth="1"/>
    <col min="504" max="504" width="16" style="224" customWidth="1"/>
    <col min="505" max="505" width="13.33203125" style="224" customWidth="1"/>
    <col min="506" max="506" width="23.88671875" style="224" customWidth="1"/>
    <col min="507" max="507" width="17" style="224" customWidth="1"/>
    <col min="508" max="508" width="15.109375" style="224" customWidth="1"/>
    <col min="509" max="513" width="0" style="224" hidden="1" customWidth="1"/>
    <col min="514" max="516" width="32.6640625" style="224" customWidth="1"/>
    <col min="517" max="517" width="27.44140625" style="224" customWidth="1"/>
    <col min="518" max="518" width="23.88671875" style="224" customWidth="1"/>
    <col min="519" max="519" width="15.88671875" style="224" customWidth="1"/>
    <col min="520" max="520" width="10.88671875" style="224" customWidth="1"/>
    <col min="521" max="521" width="23.88671875" style="224" customWidth="1"/>
    <col min="522" max="753" width="9.109375" style="224"/>
    <col min="754" max="754" width="12.109375" style="224" customWidth="1"/>
    <col min="755" max="755" width="79.5546875" style="224" customWidth="1"/>
    <col min="756" max="756" width="22.5546875" style="224" customWidth="1"/>
    <col min="757" max="757" width="16.6640625" style="224" customWidth="1"/>
    <col min="758" max="758" width="13.88671875" style="224" customWidth="1"/>
    <col min="759" max="759" width="22.44140625" style="224" customWidth="1"/>
    <col min="760" max="760" width="16" style="224" customWidth="1"/>
    <col min="761" max="761" width="13.33203125" style="224" customWidth="1"/>
    <col min="762" max="762" width="23.88671875" style="224" customWidth="1"/>
    <col min="763" max="763" width="17" style="224" customWidth="1"/>
    <col min="764" max="764" width="15.109375" style="224" customWidth="1"/>
    <col min="765" max="769" width="0" style="224" hidden="1" customWidth="1"/>
    <col min="770" max="772" width="32.6640625" style="224" customWidth="1"/>
    <col min="773" max="773" width="27.44140625" style="224" customWidth="1"/>
    <col min="774" max="774" width="23.88671875" style="224" customWidth="1"/>
    <col min="775" max="775" width="15.88671875" style="224" customWidth="1"/>
    <col min="776" max="776" width="10.88671875" style="224" customWidth="1"/>
    <col min="777" max="777" width="23.88671875" style="224" customWidth="1"/>
    <col min="778" max="1009" width="9.109375" style="224"/>
    <col min="1010" max="1010" width="12.109375" style="224" customWidth="1"/>
    <col min="1011" max="1011" width="79.5546875" style="224" customWidth="1"/>
    <col min="1012" max="1012" width="22.5546875" style="224" customWidth="1"/>
    <col min="1013" max="1013" width="16.6640625" style="224" customWidth="1"/>
    <col min="1014" max="1014" width="13.88671875" style="224" customWidth="1"/>
    <col min="1015" max="1015" width="22.44140625" style="224" customWidth="1"/>
    <col min="1016" max="1016" width="16" style="224" customWidth="1"/>
    <col min="1017" max="1017" width="13.33203125" style="224" customWidth="1"/>
    <col min="1018" max="1018" width="23.88671875" style="224" customWidth="1"/>
    <col min="1019" max="1019" width="17" style="224" customWidth="1"/>
    <col min="1020" max="1020" width="15.109375" style="224" customWidth="1"/>
    <col min="1021" max="1025" width="0" style="224" hidden="1" customWidth="1"/>
    <col min="1026" max="1028" width="32.6640625" style="224" customWidth="1"/>
    <col min="1029" max="1029" width="27.44140625" style="224" customWidth="1"/>
    <col min="1030" max="1030" width="23.88671875" style="224" customWidth="1"/>
    <col min="1031" max="1031" width="15.88671875" style="224" customWidth="1"/>
    <col min="1032" max="1032" width="10.88671875" style="224" customWidth="1"/>
    <col min="1033" max="1033" width="23.88671875" style="224" customWidth="1"/>
    <col min="1034" max="1265" width="9.109375" style="224"/>
    <col min="1266" max="1266" width="12.109375" style="224" customWidth="1"/>
    <col min="1267" max="1267" width="79.5546875" style="224" customWidth="1"/>
    <col min="1268" max="1268" width="22.5546875" style="224" customWidth="1"/>
    <col min="1269" max="1269" width="16.6640625" style="224" customWidth="1"/>
    <col min="1270" max="1270" width="13.88671875" style="224" customWidth="1"/>
    <col min="1271" max="1271" width="22.44140625" style="224" customWidth="1"/>
    <col min="1272" max="1272" width="16" style="224" customWidth="1"/>
    <col min="1273" max="1273" width="13.33203125" style="224" customWidth="1"/>
    <col min="1274" max="1274" width="23.88671875" style="224" customWidth="1"/>
    <col min="1275" max="1275" width="17" style="224" customWidth="1"/>
    <col min="1276" max="1276" width="15.109375" style="224" customWidth="1"/>
    <col min="1277" max="1281" width="0" style="224" hidden="1" customWidth="1"/>
    <col min="1282" max="1284" width="32.6640625" style="224" customWidth="1"/>
    <col min="1285" max="1285" width="27.44140625" style="224" customWidth="1"/>
    <col min="1286" max="1286" width="23.88671875" style="224" customWidth="1"/>
    <col min="1287" max="1287" width="15.88671875" style="224" customWidth="1"/>
    <col min="1288" max="1288" width="10.88671875" style="224" customWidth="1"/>
    <col min="1289" max="1289" width="23.88671875" style="224" customWidth="1"/>
    <col min="1290" max="1521" width="9.109375" style="224"/>
    <col min="1522" max="1522" width="12.109375" style="224" customWidth="1"/>
    <col min="1523" max="1523" width="79.5546875" style="224" customWidth="1"/>
    <col min="1524" max="1524" width="22.5546875" style="224" customWidth="1"/>
    <col min="1525" max="1525" width="16.6640625" style="224" customWidth="1"/>
    <col min="1526" max="1526" width="13.88671875" style="224" customWidth="1"/>
    <col min="1527" max="1527" width="22.44140625" style="224" customWidth="1"/>
    <col min="1528" max="1528" width="16" style="224" customWidth="1"/>
    <col min="1529" max="1529" width="13.33203125" style="224" customWidth="1"/>
    <col min="1530" max="1530" width="23.88671875" style="224" customWidth="1"/>
    <col min="1531" max="1531" width="17" style="224" customWidth="1"/>
    <col min="1532" max="1532" width="15.109375" style="224" customWidth="1"/>
    <col min="1533" max="1537" width="0" style="224" hidden="1" customWidth="1"/>
    <col min="1538" max="1540" width="32.6640625" style="224" customWidth="1"/>
    <col min="1541" max="1541" width="27.44140625" style="224" customWidth="1"/>
    <col min="1542" max="1542" width="23.88671875" style="224" customWidth="1"/>
    <col min="1543" max="1543" width="15.88671875" style="224" customWidth="1"/>
    <col min="1544" max="1544" width="10.88671875" style="224" customWidth="1"/>
    <col min="1545" max="1545" width="23.88671875" style="224" customWidth="1"/>
    <col min="1546" max="1777" width="9.109375" style="224"/>
    <col min="1778" max="1778" width="12.109375" style="224" customWidth="1"/>
    <col min="1779" max="1779" width="79.5546875" style="224" customWidth="1"/>
    <col min="1780" max="1780" width="22.5546875" style="224" customWidth="1"/>
    <col min="1781" max="1781" width="16.6640625" style="224" customWidth="1"/>
    <col min="1782" max="1782" width="13.88671875" style="224" customWidth="1"/>
    <col min="1783" max="1783" width="22.44140625" style="224" customWidth="1"/>
    <col min="1784" max="1784" width="16" style="224" customWidth="1"/>
    <col min="1785" max="1785" width="13.33203125" style="224" customWidth="1"/>
    <col min="1786" max="1786" width="23.88671875" style="224" customWidth="1"/>
    <col min="1787" max="1787" width="17" style="224" customWidth="1"/>
    <col min="1788" max="1788" width="15.109375" style="224" customWidth="1"/>
    <col min="1789" max="1793" width="0" style="224" hidden="1" customWidth="1"/>
    <col min="1794" max="1796" width="32.6640625" style="224" customWidth="1"/>
    <col min="1797" max="1797" width="27.44140625" style="224" customWidth="1"/>
    <col min="1798" max="1798" width="23.88671875" style="224" customWidth="1"/>
    <col min="1799" max="1799" width="15.88671875" style="224" customWidth="1"/>
    <col min="1800" max="1800" width="10.88671875" style="224" customWidth="1"/>
    <col min="1801" max="1801" width="23.88671875" style="224" customWidth="1"/>
    <col min="1802" max="2033" width="9.109375" style="224"/>
    <col min="2034" max="2034" width="12.109375" style="224" customWidth="1"/>
    <col min="2035" max="2035" width="79.5546875" style="224" customWidth="1"/>
    <col min="2036" max="2036" width="22.5546875" style="224" customWidth="1"/>
    <col min="2037" max="2037" width="16.6640625" style="224" customWidth="1"/>
    <col min="2038" max="2038" width="13.88671875" style="224" customWidth="1"/>
    <col min="2039" max="2039" width="22.44140625" style="224" customWidth="1"/>
    <col min="2040" max="2040" width="16" style="224" customWidth="1"/>
    <col min="2041" max="2041" width="13.33203125" style="224" customWidth="1"/>
    <col min="2042" max="2042" width="23.88671875" style="224" customWidth="1"/>
    <col min="2043" max="2043" width="17" style="224" customWidth="1"/>
    <col min="2044" max="2044" width="15.109375" style="224" customWidth="1"/>
    <col min="2045" max="2049" width="0" style="224" hidden="1" customWidth="1"/>
    <col min="2050" max="2052" width="32.6640625" style="224" customWidth="1"/>
    <col min="2053" max="2053" width="27.44140625" style="224" customWidth="1"/>
    <col min="2054" max="2054" width="23.88671875" style="224" customWidth="1"/>
    <col min="2055" max="2055" width="15.88671875" style="224" customWidth="1"/>
    <col min="2056" max="2056" width="10.88671875" style="224" customWidth="1"/>
    <col min="2057" max="2057" width="23.88671875" style="224" customWidth="1"/>
    <col min="2058" max="2289" width="9.109375" style="224"/>
    <col min="2290" max="2290" width="12.109375" style="224" customWidth="1"/>
    <col min="2291" max="2291" width="79.5546875" style="224" customWidth="1"/>
    <col min="2292" max="2292" width="22.5546875" style="224" customWidth="1"/>
    <col min="2293" max="2293" width="16.6640625" style="224" customWidth="1"/>
    <col min="2294" max="2294" width="13.88671875" style="224" customWidth="1"/>
    <col min="2295" max="2295" width="22.44140625" style="224" customWidth="1"/>
    <col min="2296" max="2296" width="16" style="224" customWidth="1"/>
    <col min="2297" max="2297" width="13.33203125" style="224" customWidth="1"/>
    <col min="2298" max="2298" width="23.88671875" style="224" customWidth="1"/>
    <col min="2299" max="2299" width="17" style="224" customWidth="1"/>
    <col min="2300" max="2300" width="15.109375" style="224" customWidth="1"/>
    <col min="2301" max="2305" width="0" style="224" hidden="1" customWidth="1"/>
    <col min="2306" max="2308" width="32.6640625" style="224" customWidth="1"/>
    <col min="2309" max="2309" width="27.44140625" style="224" customWidth="1"/>
    <col min="2310" max="2310" width="23.88671875" style="224" customWidth="1"/>
    <col min="2311" max="2311" width="15.88671875" style="224" customWidth="1"/>
    <col min="2312" max="2312" width="10.88671875" style="224" customWidth="1"/>
    <col min="2313" max="2313" width="23.88671875" style="224" customWidth="1"/>
    <col min="2314" max="2545" width="9.109375" style="224"/>
    <col min="2546" max="2546" width="12.109375" style="224" customWidth="1"/>
    <col min="2547" max="2547" width="79.5546875" style="224" customWidth="1"/>
    <col min="2548" max="2548" width="22.5546875" style="224" customWidth="1"/>
    <col min="2549" max="2549" width="16.6640625" style="224" customWidth="1"/>
    <col min="2550" max="2550" width="13.88671875" style="224" customWidth="1"/>
    <col min="2551" max="2551" width="22.44140625" style="224" customWidth="1"/>
    <col min="2552" max="2552" width="16" style="224" customWidth="1"/>
    <col min="2553" max="2553" width="13.33203125" style="224" customWidth="1"/>
    <col min="2554" max="2554" width="23.88671875" style="224" customWidth="1"/>
    <col min="2555" max="2555" width="17" style="224" customWidth="1"/>
    <col min="2556" max="2556" width="15.109375" style="224" customWidth="1"/>
    <col min="2557" max="2561" width="0" style="224" hidden="1" customWidth="1"/>
    <col min="2562" max="2564" width="32.6640625" style="224" customWidth="1"/>
    <col min="2565" max="2565" width="27.44140625" style="224" customWidth="1"/>
    <col min="2566" max="2566" width="23.88671875" style="224" customWidth="1"/>
    <col min="2567" max="2567" width="15.88671875" style="224" customWidth="1"/>
    <col min="2568" max="2568" width="10.88671875" style="224" customWidth="1"/>
    <col min="2569" max="2569" width="23.88671875" style="224" customWidth="1"/>
    <col min="2570" max="2801" width="9.109375" style="224"/>
    <col min="2802" max="2802" width="12.109375" style="224" customWidth="1"/>
    <col min="2803" max="2803" width="79.5546875" style="224" customWidth="1"/>
    <col min="2804" max="2804" width="22.5546875" style="224" customWidth="1"/>
    <col min="2805" max="2805" width="16.6640625" style="224" customWidth="1"/>
    <col min="2806" max="2806" width="13.88671875" style="224" customWidth="1"/>
    <col min="2807" max="2807" width="22.44140625" style="224" customWidth="1"/>
    <col min="2808" max="2808" width="16" style="224" customWidth="1"/>
    <col min="2809" max="2809" width="13.33203125" style="224" customWidth="1"/>
    <col min="2810" max="2810" width="23.88671875" style="224" customWidth="1"/>
    <col min="2811" max="2811" width="17" style="224" customWidth="1"/>
    <col min="2812" max="2812" width="15.109375" style="224" customWidth="1"/>
    <col min="2813" max="2817" width="0" style="224" hidden="1" customWidth="1"/>
    <col min="2818" max="2820" width="32.6640625" style="224" customWidth="1"/>
    <col min="2821" max="2821" width="27.44140625" style="224" customWidth="1"/>
    <col min="2822" max="2822" width="23.88671875" style="224" customWidth="1"/>
    <col min="2823" max="2823" width="15.88671875" style="224" customWidth="1"/>
    <col min="2824" max="2824" width="10.88671875" style="224" customWidth="1"/>
    <col min="2825" max="2825" width="23.88671875" style="224" customWidth="1"/>
    <col min="2826" max="3057" width="9.109375" style="224"/>
    <col min="3058" max="3058" width="12.109375" style="224" customWidth="1"/>
    <col min="3059" max="3059" width="79.5546875" style="224" customWidth="1"/>
    <col min="3060" max="3060" width="22.5546875" style="224" customWidth="1"/>
    <col min="3061" max="3061" width="16.6640625" style="224" customWidth="1"/>
    <col min="3062" max="3062" width="13.88671875" style="224" customWidth="1"/>
    <col min="3063" max="3063" width="22.44140625" style="224" customWidth="1"/>
    <col min="3064" max="3064" width="16" style="224" customWidth="1"/>
    <col min="3065" max="3065" width="13.33203125" style="224" customWidth="1"/>
    <col min="3066" max="3066" width="23.88671875" style="224" customWidth="1"/>
    <col min="3067" max="3067" width="17" style="224" customWidth="1"/>
    <col min="3068" max="3068" width="15.109375" style="224" customWidth="1"/>
    <col min="3069" max="3073" width="0" style="224" hidden="1" customWidth="1"/>
    <col min="3074" max="3076" width="32.6640625" style="224" customWidth="1"/>
    <col min="3077" max="3077" width="27.44140625" style="224" customWidth="1"/>
    <col min="3078" max="3078" width="23.88671875" style="224" customWidth="1"/>
    <col min="3079" max="3079" width="15.88671875" style="224" customWidth="1"/>
    <col min="3080" max="3080" width="10.88671875" style="224" customWidth="1"/>
    <col min="3081" max="3081" width="23.88671875" style="224" customWidth="1"/>
    <col min="3082" max="3313" width="9.109375" style="224"/>
    <col min="3314" max="3314" width="12.109375" style="224" customWidth="1"/>
    <col min="3315" max="3315" width="79.5546875" style="224" customWidth="1"/>
    <col min="3316" max="3316" width="22.5546875" style="224" customWidth="1"/>
    <col min="3317" max="3317" width="16.6640625" style="224" customWidth="1"/>
    <col min="3318" max="3318" width="13.88671875" style="224" customWidth="1"/>
    <col min="3319" max="3319" width="22.44140625" style="224" customWidth="1"/>
    <col min="3320" max="3320" width="16" style="224" customWidth="1"/>
    <col min="3321" max="3321" width="13.33203125" style="224" customWidth="1"/>
    <col min="3322" max="3322" width="23.88671875" style="224" customWidth="1"/>
    <col min="3323" max="3323" width="17" style="224" customWidth="1"/>
    <col min="3324" max="3324" width="15.109375" style="224" customWidth="1"/>
    <col min="3325" max="3329" width="0" style="224" hidden="1" customWidth="1"/>
    <col min="3330" max="3332" width="32.6640625" style="224" customWidth="1"/>
    <col min="3333" max="3333" width="27.44140625" style="224" customWidth="1"/>
    <col min="3334" max="3334" width="23.88671875" style="224" customWidth="1"/>
    <col min="3335" max="3335" width="15.88671875" style="224" customWidth="1"/>
    <col min="3336" max="3336" width="10.88671875" style="224" customWidth="1"/>
    <col min="3337" max="3337" width="23.88671875" style="224" customWidth="1"/>
    <col min="3338" max="3569" width="9.109375" style="224"/>
    <col min="3570" max="3570" width="12.109375" style="224" customWidth="1"/>
    <col min="3571" max="3571" width="79.5546875" style="224" customWidth="1"/>
    <col min="3572" max="3572" width="22.5546875" style="224" customWidth="1"/>
    <col min="3573" max="3573" width="16.6640625" style="224" customWidth="1"/>
    <col min="3574" max="3574" width="13.88671875" style="224" customWidth="1"/>
    <col min="3575" max="3575" width="22.44140625" style="224" customWidth="1"/>
    <col min="3576" max="3576" width="16" style="224" customWidth="1"/>
    <col min="3577" max="3577" width="13.33203125" style="224" customWidth="1"/>
    <col min="3578" max="3578" width="23.88671875" style="224" customWidth="1"/>
    <col min="3579" max="3579" width="17" style="224" customWidth="1"/>
    <col min="3580" max="3580" width="15.109375" style="224" customWidth="1"/>
    <col min="3581" max="3585" width="0" style="224" hidden="1" customWidth="1"/>
    <col min="3586" max="3588" width="32.6640625" style="224" customWidth="1"/>
    <col min="3589" max="3589" width="27.44140625" style="224" customWidth="1"/>
    <col min="3590" max="3590" width="23.88671875" style="224" customWidth="1"/>
    <col min="3591" max="3591" width="15.88671875" style="224" customWidth="1"/>
    <col min="3592" max="3592" width="10.88671875" style="224" customWidth="1"/>
    <col min="3593" max="3593" width="23.88671875" style="224" customWidth="1"/>
    <col min="3594" max="3825" width="9.109375" style="224"/>
    <col min="3826" max="3826" width="12.109375" style="224" customWidth="1"/>
    <col min="3827" max="3827" width="79.5546875" style="224" customWidth="1"/>
    <col min="3828" max="3828" width="22.5546875" style="224" customWidth="1"/>
    <col min="3829" max="3829" width="16.6640625" style="224" customWidth="1"/>
    <col min="3830" max="3830" width="13.88671875" style="224" customWidth="1"/>
    <col min="3831" max="3831" width="22.44140625" style="224" customWidth="1"/>
    <col min="3832" max="3832" width="16" style="224" customWidth="1"/>
    <col min="3833" max="3833" width="13.33203125" style="224" customWidth="1"/>
    <col min="3834" max="3834" width="23.88671875" style="224" customWidth="1"/>
    <col min="3835" max="3835" width="17" style="224" customWidth="1"/>
    <col min="3836" max="3836" width="15.109375" style="224" customWidth="1"/>
    <col min="3837" max="3841" width="0" style="224" hidden="1" customWidth="1"/>
    <col min="3842" max="3844" width="32.6640625" style="224" customWidth="1"/>
    <col min="3845" max="3845" width="27.44140625" style="224" customWidth="1"/>
    <col min="3846" max="3846" width="23.88671875" style="224" customWidth="1"/>
    <col min="3847" max="3847" width="15.88671875" style="224" customWidth="1"/>
    <col min="3848" max="3848" width="10.88671875" style="224" customWidth="1"/>
    <col min="3849" max="3849" width="23.88671875" style="224" customWidth="1"/>
    <col min="3850" max="4081" width="9.109375" style="224"/>
    <col min="4082" max="4082" width="12.109375" style="224" customWidth="1"/>
    <col min="4083" max="4083" width="79.5546875" style="224" customWidth="1"/>
    <col min="4084" max="4084" width="22.5546875" style="224" customWidth="1"/>
    <col min="4085" max="4085" width="16.6640625" style="224" customWidth="1"/>
    <col min="4086" max="4086" width="13.88671875" style="224" customWidth="1"/>
    <col min="4087" max="4087" width="22.44140625" style="224" customWidth="1"/>
    <col min="4088" max="4088" width="16" style="224" customWidth="1"/>
    <col min="4089" max="4089" width="13.33203125" style="224" customWidth="1"/>
    <col min="4090" max="4090" width="23.88671875" style="224" customWidth="1"/>
    <col min="4091" max="4091" width="17" style="224" customWidth="1"/>
    <col min="4092" max="4092" width="15.109375" style="224" customWidth="1"/>
    <col min="4093" max="4097" width="0" style="224" hidden="1" customWidth="1"/>
    <col min="4098" max="4100" width="32.6640625" style="224" customWidth="1"/>
    <col min="4101" max="4101" width="27.44140625" style="224" customWidth="1"/>
    <col min="4102" max="4102" width="23.88671875" style="224" customWidth="1"/>
    <col min="4103" max="4103" width="15.88671875" style="224" customWidth="1"/>
    <col min="4104" max="4104" width="10.88671875" style="224" customWidth="1"/>
    <col min="4105" max="4105" width="23.88671875" style="224" customWidth="1"/>
    <col min="4106" max="4337" width="9.109375" style="224"/>
    <col min="4338" max="4338" width="12.109375" style="224" customWidth="1"/>
    <col min="4339" max="4339" width="79.5546875" style="224" customWidth="1"/>
    <col min="4340" max="4340" width="22.5546875" style="224" customWidth="1"/>
    <col min="4341" max="4341" width="16.6640625" style="224" customWidth="1"/>
    <col min="4342" max="4342" width="13.88671875" style="224" customWidth="1"/>
    <col min="4343" max="4343" width="22.44140625" style="224" customWidth="1"/>
    <col min="4344" max="4344" width="16" style="224" customWidth="1"/>
    <col min="4345" max="4345" width="13.33203125" style="224" customWidth="1"/>
    <col min="4346" max="4346" width="23.88671875" style="224" customWidth="1"/>
    <col min="4347" max="4347" width="17" style="224" customWidth="1"/>
    <col min="4348" max="4348" width="15.109375" style="224" customWidth="1"/>
    <col min="4349" max="4353" width="0" style="224" hidden="1" customWidth="1"/>
    <col min="4354" max="4356" width="32.6640625" style="224" customWidth="1"/>
    <col min="4357" max="4357" width="27.44140625" style="224" customWidth="1"/>
    <col min="4358" max="4358" width="23.88671875" style="224" customWidth="1"/>
    <col min="4359" max="4359" width="15.88671875" style="224" customWidth="1"/>
    <col min="4360" max="4360" width="10.88671875" style="224" customWidth="1"/>
    <col min="4361" max="4361" width="23.88671875" style="224" customWidth="1"/>
    <col min="4362" max="4593" width="9.109375" style="224"/>
    <col min="4594" max="4594" width="12.109375" style="224" customWidth="1"/>
    <col min="4595" max="4595" width="79.5546875" style="224" customWidth="1"/>
    <col min="4596" max="4596" width="22.5546875" style="224" customWidth="1"/>
    <col min="4597" max="4597" width="16.6640625" style="224" customWidth="1"/>
    <col min="4598" max="4598" width="13.88671875" style="224" customWidth="1"/>
    <col min="4599" max="4599" width="22.44140625" style="224" customWidth="1"/>
    <col min="4600" max="4600" width="16" style="224" customWidth="1"/>
    <col min="4601" max="4601" width="13.33203125" style="224" customWidth="1"/>
    <col min="4602" max="4602" width="23.88671875" style="224" customWidth="1"/>
    <col min="4603" max="4603" width="17" style="224" customWidth="1"/>
    <col min="4604" max="4604" width="15.109375" style="224" customWidth="1"/>
    <col min="4605" max="4609" width="0" style="224" hidden="1" customWidth="1"/>
    <col min="4610" max="4612" width="32.6640625" style="224" customWidth="1"/>
    <col min="4613" max="4613" width="27.44140625" style="224" customWidth="1"/>
    <col min="4614" max="4614" width="23.88671875" style="224" customWidth="1"/>
    <col min="4615" max="4615" width="15.88671875" style="224" customWidth="1"/>
    <col min="4616" max="4616" width="10.88671875" style="224" customWidth="1"/>
    <col min="4617" max="4617" width="23.88671875" style="224" customWidth="1"/>
    <col min="4618" max="4849" width="9.109375" style="224"/>
    <col min="4850" max="4850" width="12.109375" style="224" customWidth="1"/>
    <col min="4851" max="4851" width="79.5546875" style="224" customWidth="1"/>
    <col min="4852" max="4852" width="22.5546875" style="224" customWidth="1"/>
    <col min="4853" max="4853" width="16.6640625" style="224" customWidth="1"/>
    <col min="4854" max="4854" width="13.88671875" style="224" customWidth="1"/>
    <col min="4855" max="4855" width="22.44140625" style="224" customWidth="1"/>
    <col min="4856" max="4856" width="16" style="224" customWidth="1"/>
    <col min="4857" max="4857" width="13.33203125" style="224" customWidth="1"/>
    <col min="4858" max="4858" width="23.88671875" style="224" customWidth="1"/>
    <col min="4859" max="4859" width="17" style="224" customWidth="1"/>
    <col min="4860" max="4860" width="15.109375" style="224" customWidth="1"/>
    <col min="4861" max="4865" width="0" style="224" hidden="1" customWidth="1"/>
    <col min="4866" max="4868" width="32.6640625" style="224" customWidth="1"/>
    <col min="4869" max="4869" width="27.44140625" style="224" customWidth="1"/>
    <col min="4870" max="4870" width="23.88671875" style="224" customWidth="1"/>
    <col min="4871" max="4871" width="15.88671875" style="224" customWidth="1"/>
    <col min="4872" max="4872" width="10.88671875" style="224" customWidth="1"/>
    <col min="4873" max="4873" width="23.88671875" style="224" customWidth="1"/>
    <col min="4874" max="5105" width="9.109375" style="224"/>
    <col min="5106" max="5106" width="12.109375" style="224" customWidth="1"/>
    <col min="5107" max="5107" width="79.5546875" style="224" customWidth="1"/>
    <col min="5108" max="5108" width="22.5546875" style="224" customWidth="1"/>
    <col min="5109" max="5109" width="16.6640625" style="224" customWidth="1"/>
    <col min="5110" max="5110" width="13.88671875" style="224" customWidth="1"/>
    <col min="5111" max="5111" width="22.44140625" style="224" customWidth="1"/>
    <col min="5112" max="5112" width="16" style="224" customWidth="1"/>
    <col min="5113" max="5113" width="13.33203125" style="224" customWidth="1"/>
    <col min="5114" max="5114" width="23.88671875" style="224" customWidth="1"/>
    <col min="5115" max="5115" width="17" style="224" customWidth="1"/>
    <col min="5116" max="5116" width="15.109375" style="224" customWidth="1"/>
    <col min="5117" max="5121" width="0" style="224" hidden="1" customWidth="1"/>
    <col min="5122" max="5124" width="32.6640625" style="224" customWidth="1"/>
    <col min="5125" max="5125" width="27.44140625" style="224" customWidth="1"/>
    <col min="5126" max="5126" width="23.88671875" style="224" customWidth="1"/>
    <col min="5127" max="5127" width="15.88671875" style="224" customWidth="1"/>
    <col min="5128" max="5128" width="10.88671875" style="224" customWidth="1"/>
    <col min="5129" max="5129" width="23.88671875" style="224" customWidth="1"/>
    <col min="5130" max="5361" width="9.109375" style="224"/>
    <col min="5362" max="5362" width="12.109375" style="224" customWidth="1"/>
    <col min="5363" max="5363" width="79.5546875" style="224" customWidth="1"/>
    <col min="5364" max="5364" width="22.5546875" style="224" customWidth="1"/>
    <col min="5365" max="5365" width="16.6640625" style="224" customWidth="1"/>
    <col min="5366" max="5366" width="13.88671875" style="224" customWidth="1"/>
    <col min="5367" max="5367" width="22.44140625" style="224" customWidth="1"/>
    <col min="5368" max="5368" width="16" style="224" customWidth="1"/>
    <col min="5369" max="5369" width="13.33203125" style="224" customWidth="1"/>
    <col min="5370" max="5370" width="23.88671875" style="224" customWidth="1"/>
    <col min="5371" max="5371" width="17" style="224" customWidth="1"/>
    <col min="5372" max="5372" width="15.109375" style="224" customWidth="1"/>
    <col min="5373" max="5377" width="0" style="224" hidden="1" customWidth="1"/>
    <col min="5378" max="5380" width="32.6640625" style="224" customWidth="1"/>
    <col min="5381" max="5381" width="27.44140625" style="224" customWidth="1"/>
    <col min="5382" max="5382" width="23.88671875" style="224" customWidth="1"/>
    <col min="5383" max="5383" width="15.88671875" style="224" customWidth="1"/>
    <col min="5384" max="5384" width="10.88671875" style="224" customWidth="1"/>
    <col min="5385" max="5385" width="23.88671875" style="224" customWidth="1"/>
    <col min="5386" max="5617" width="9.109375" style="224"/>
    <col min="5618" max="5618" width="12.109375" style="224" customWidth="1"/>
    <col min="5619" max="5619" width="79.5546875" style="224" customWidth="1"/>
    <col min="5620" max="5620" width="22.5546875" style="224" customWidth="1"/>
    <col min="5621" max="5621" width="16.6640625" style="224" customWidth="1"/>
    <col min="5622" max="5622" width="13.88671875" style="224" customWidth="1"/>
    <col min="5623" max="5623" width="22.44140625" style="224" customWidth="1"/>
    <col min="5624" max="5624" width="16" style="224" customWidth="1"/>
    <col min="5625" max="5625" width="13.33203125" style="224" customWidth="1"/>
    <col min="5626" max="5626" width="23.88671875" style="224" customWidth="1"/>
    <col min="5627" max="5627" width="17" style="224" customWidth="1"/>
    <col min="5628" max="5628" width="15.109375" style="224" customWidth="1"/>
    <col min="5629" max="5633" width="0" style="224" hidden="1" customWidth="1"/>
    <col min="5634" max="5636" width="32.6640625" style="224" customWidth="1"/>
    <col min="5637" max="5637" width="27.44140625" style="224" customWidth="1"/>
    <col min="5638" max="5638" width="23.88671875" style="224" customWidth="1"/>
    <col min="5639" max="5639" width="15.88671875" style="224" customWidth="1"/>
    <col min="5640" max="5640" width="10.88671875" style="224" customWidth="1"/>
    <col min="5641" max="5641" width="23.88671875" style="224" customWidth="1"/>
    <col min="5642" max="5873" width="9.109375" style="224"/>
    <col min="5874" max="5874" width="12.109375" style="224" customWidth="1"/>
    <col min="5875" max="5875" width="79.5546875" style="224" customWidth="1"/>
    <col min="5876" max="5876" width="22.5546875" style="224" customWidth="1"/>
    <col min="5877" max="5877" width="16.6640625" style="224" customWidth="1"/>
    <col min="5878" max="5878" width="13.88671875" style="224" customWidth="1"/>
    <col min="5879" max="5879" width="22.44140625" style="224" customWidth="1"/>
    <col min="5880" max="5880" width="16" style="224" customWidth="1"/>
    <col min="5881" max="5881" width="13.33203125" style="224" customWidth="1"/>
    <col min="5882" max="5882" width="23.88671875" style="224" customWidth="1"/>
    <col min="5883" max="5883" width="17" style="224" customWidth="1"/>
    <col min="5884" max="5884" width="15.109375" style="224" customWidth="1"/>
    <col min="5885" max="5889" width="0" style="224" hidden="1" customWidth="1"/>
    <col min="5890" max="5892" width="32.6640625" style="224" customWidth="1"/>
    <col min="5893" max="5893" width="27.44140625" style="224" customWidth="1"/>
    <col min="5894" max="5894" width="23.88671875" style="224" customWidth="1"/>
    <col min="5895" max="5895" width="15.88671875" style="224" customWidth="1"/>
    <col min="5896" max="5896" width="10.88671875" style="224" customWidth="1"/>
    <col min="5897" max="5897" width="23.88671875" style="224" customWidth="1"/>
    <col min="5898" max="6129" width="9.109375" style="224"/>
    <col min="6130" max="6130" width="12.109375" style="224" customWidth="1"/>
    <col min="6131" max="6131" width="79.5546875" style="224" customWidth="1"/>
    <col min="6132" max="6132" width="22.5546875" style="224" customWidth="1"/>
    <col min="6133" max="6133" width="16.6640625" style="224" customWidth="1"/>
    <col min="6134" max="6134" width="13.88671875" style="224" customWidth="1"/>
    <col min="6135" max="6135" width="22.44140625" style="224" customWidth="1"/>
    <col min="6136" max="6136" width="16" style="224" customWidth="1"/>
    <col min="6137" max="6137" width="13.33203125" style="224" customWidth="1"/>
    <col min="6138" max="6138" width="23.88671875" style="224" customWidth="1"/>
    <col min="6139" max="6139" width="17" style="224" customWidth="1"/>
    <col min="6140" max="6140" width="15.109375" style="224" customWidth="1"/>
    <col min="6141" max="6145" width="0" style="224" hidden="1" customWidth="1"/>
    <col min="6146" max="6148" width="32.6640625" style="224" customWidth="1"/>
    <col min="6149" max="6149" width="27.44140625" style="224" customWidth="1"/>
    <col min="6150" max="6150" width="23.88671875" style="224" customWidth="1"/>
    <col min="6151" max="6151" width="15.88671875" style="224" customWidth="1"/>
    <col min="6152" max="6152" width="10.88671875" style="224" customWidth="1"/>
    <col min="6153" max="6153" width="23.88671875" style="224" customWidth="1"/>
    <col min="6154" max="6385" width="9.109375" style="224"/>
    <col min="6386" max="6386" width="12.109375" style="224" customWidth="1"/>
    <col min="6387" max="6387" width="79.5546875" style="224" customWidth="1"/>
    <col min="6388" max="6388" width="22.5546875" style="224" customWidth="1"/>
    <col min="6389" max="6389" width="16.6640625" style="224" customWidth="1"/>
    <col min="6390" max="6390" width="13.88671875" style="224" customWidth="1"/>
    <col min="6391" max="6391" width="22.44140625" style="224" customWidth="1"/>
    <col min="6392" max="6392" width="16" style="224" customWidth="1"/>
    <col min="6393" max="6393" width="13.33203125" style="224" customWidth="1"/>
    <col min="6394" max="6394" width="23.88671875" style="224" customWidth="1"/>
    <col min="6395" max="6395" width="17" style="224" customWidth="1"/>
    <col min="6396" max="6396" width="15.109375" style="224" customWidth="1"/>
    <col min="6397" max="6401" width="0" style="224" hidden="1" customWidth="1"/>
    <col min="6402" max="6404" width="32.6640625" style="224" customWidth="1"/>
    <col min="6405" max="6405" width="27.44140625" style="224" customWidth="1"/>
    <col min="6406" max="6406" width="23.88671875" style="224" customWidth="1"/>
    <col min="6407" max="6407" width="15.88671875" style="224" customWidth="1"/>
    <col min="6408" max="6408" width="10.88671875" style="224" customWidth="1"/>
    <col min="6409" max="6409" width="23.88671875" style="224" customWidth="1"/>
    <col min="6410" max="6641" width="9.109375" style="224"/>
    <col min="6642" max="6642" width="12.109375" style="224" customWidth="1"/>
    <col min="6643" max="6643" width="79.5546875" style="224" customWidth="1"/>
    <col min="6644" max="6644" width="22.5546875" style="224" customWidth="1"/>
    <col min="6645" max="6645" width="16.6640625" style="224" customWidth="1"/>
    <col min="6646" max="6646" width="13.88671875" style="224" customWidth="1"/>
    <col min="6647" max="6647" width="22.44140625" style="224" customWidth="1"/>
    <col min="6648" max="6648" width="16" style="224" customWidth="1"/>
    <col min="6649" max="6649" width="13.33203125" style="224" customWidth="1"/>
    <col min="6650" max="6650" width="23.88671875" style="224" customWidth="1"/>
    <col min="6651" max="6651" width="17" style="224" customWidth="1"/>
    <col min="6652" max="6652" width="15.109375" style="224" customWidth="1"/>
    <col min="6653" max="6657" width="0" style="224" hidden="1" customWidth="1"/>
    <col min="6658" max="6660" width="32.6640625" style="224" customWidth="1"/>
    <col min="6661" max="6661" width="27.44140625" style="224" customWidth="1"/>
    <col min="6662" max="6662" width="23.88671875" style="224" customWidth="1"/>
    <col min="6663" max="6663" width="15.88671875" style="224" customWidth="1"/>
    <col min="6664" max="6664" width="10.88671875" style="224" customWidth="1"/>
    <col min="6665" max="6665" width="23.88671875" style="224" customWidth="1"/>
    <col min="6666" max="6897" width="9.109375" style="224"/>
    <col min="6898" max="6898" width="12.109375" style="224" customWidth="1"/>
    <col min="6899" max="6899" width="79.5546875" style="224" customWidth="1"/>
    <col min="6900" max="6900" width="22.5546875" style="224" customWidth="1"/>
    <col min="6901" max="6901" width="16.6640625" style="224" customWidth="1"/>
    <col min="6902" max="6902" width="13.88671875" style="224" customWidth="1"/>
    <col min="6903" max="6903" width="22.44140625" style="224" customWidth="1"/>
    <col min="6904" max="6904" width="16" style="224" customWidth="1"/>
    <col min="6905" max="6905" width="13.33203125" style="224" customWidth="1"/>
    <col min="6906" max="6906" width="23.88671875" style="224" customWidth="1"/>
    <col min="6907" max="6907" width="17" style="224" customWidth="1"/>
    <col min="6908" max="6908" width="15.109375" style="224" customWidth="1"/>
    <col min="6909" max="6913" width="0" style="224" hidden="1" customWidth="1"/>
    <col min="6914" max="6916" width="32.6640625" style="224" customWidth="1"/>
    <col min="6917" max="6917" width="27.44140625" style="224" customWidth="1"/>
    <col min="6918" max="6918" width="23.88671875" style="224" customWidth="1"/>
    <col min="6919" max="6919" width="15.88671875" style="224" customWidth="1"/>
    <col min="6920" max="6920" width="10.88671875" style="224" customWidth="1"/>
    <col min="6921" max="6921" width="23.88671875" style="224" customWidth="1"/>
    <col min="6922" max="7153" width="9.109375" style="224"/>
    <col min="7154" max="7154" width="12.109375" style="224" customWidth="1"/>
    <col min="7155" max="7155" width="79.5546875" style="224" customWidth="1"/>
    <col min="7156" max="7156" width="22.5546875" style="224" customWidth="1"/>
    <col min="7157" max="7157" width="16.6640625" style="224" customWidth="1"/>
    <col min="7158" max="7158" width="13.88671875" style="224" customWidth="1"/>
    <col min="7159" max="7159" width="22.44140625" style="224" customWidth="1"/>
    <col min="7160" max="7160" width="16" style="224" customWidth="1"/>
    <col min="7161" max="7161" width="13.33203125" style="224" customWidth="1"/>
    <col min="7162" max="7162" width="23.88671875" style="224" customWidth="1"/>
    <col min="7163" max="7163" width="17" style="224" customWidth="1"/>
    <col min="7164" max="7164" width="15.109375" style="224" customWidth="1"/>
    <col min="7165" max="7169" width="0" style="224" hidden="1" customWidth="1"/>
    <col min="7170" max="7172" width="32.6640625" style="224" customWidth="1"/>
    <col min="7173" max="7173" width="27.44140625" style="224" customWidth="1"/>
    <col min="7174" max="7174" width="23.88671875" style="224" customWidth="1"/>
    <col min="7175" max="7175" width="15.88671875" style="224" customWidth="1"/>
    <col min="7176" max="7176" width="10.88671875" style="224" customWidth="1"/>
    <col min="7177" max="7177" width="23.88671875" style="224" customWidth="1"/>
    <col min="7178" max="7409" width="9.109375" style="224"/>
    <col min="7410" max="7410" width="12.109375" style="224" customWidth="1"/>
    <col min="7411" max="7411" width="79.5546875" style="224" customWidth="1"/>
    <col min="7412" max="7412" width="22.5546875" style="224" customWidth="1"/>
    <col min="7413" max="7413" width="16.6640625" style="224" customWidth="1"/>
    <col min="7414" max="7414" width="13.88671875" style="224" customWidth="1"/>
    <col min="7415" max="7415" width="22.44140625" style="224" customWidth="1"/>
    <col min="7416" max="7416" width="16" style="224" customWidth="1"/>
    <col min="7417" max="7417" width="13.33203125" style="224" customWidth="1"/>
    <col min="7418" max="7418" width="23.88671875" style="224" customWidth="1"/>
    <col min="7419" max="7419" width="17" style="224" customWidth="1"/>
    <col min="7420" max="7420" width="15.109375" style="224" customWidth="1"/>
    <col min="7421" max="7425" width="0" style="224" hidden="1" customWidth="1"/>
    <col min="7426" max="7428" width="32.6640625" style="224" customWidth="1"/>
    <col min="7429" max="7429" width="27.44140625" style="224" customWidth="1"/>
    <col min="7430" max="7430" width="23.88671875" style="224" customWidth="1"/>
    <col min="7431" max="7431" width="15.88671875" style="224" customWidth="1"/>
    <col min="7432" max="7432" width="10.88671875" style="224" customWidth="1"/>
    <col min="7433" max="7433" width="23.88671875" style="224" customWidth="1"/>
    <col min="7434" max="7665" width="9.109375" style="224"/>
    <col min="7666" max="7666" width="12.109375" style="224" customWidth="1"/>
    <col min="7667" max="7667" width="79.5546875" style="224" customWidth="1"/>
    <col min="7668" max="7668" width="22.5546875" style="224" customWidth="1"/>
    <col min="7669" max="7669" width="16.6640625" style="224" customWidth="1"/>
    <col min="7670" max="7670" width="13.88671875" style="224" customWidth="1"/>
    <col min="7671" max="7671" width="22.44140625" style="224" customWidth="1"/>
    <col min="7672" max="7672" width="16" style="224" customWidth="1"/>
    <col min="7673" max="7673" width="13.33203125" style="224" customWidth="1"/>
    <col min="7674" max="7674" width="23.88671875" style="224" customWidth="1"/>
    <col min="7675" max="7675" width="17" style="224" customWidth="1"/>
    <col min="7676" max="7676" width="15.109375" style="224" customWidth="1"/>
    <col min="7677" max="7681" width="0" style="224" hidden="1" customWidth="1"/>
    <col min="7682" max="7684" width="32.6640625" style="224" customWidth="1"/>
    <col min="7685" max="7685" width="27.44140625" style="224" customWidth="1"/>
    <col min="7686" max="7686" width="23.88671875" style="224" customWidth="1"/>
    <col min="7687" max="7687" width="15.88671875" style="224" customWidth="1"/>
    <col min="7688" max="7688" width="10.88671875" style="224" customWidth="1"/>
    <col min="7689" max="7689" width="23.88671875" style="224" customWidth="1"/>
    <col min="7690" max="7921" width="9.109375" style="224"/>
    <col min="7922" max="7922" width="12.109375" style="224" customWidth="1"/>
    <col min="7923" max="7923" width="79.5546875" style="224" customWidth="1"/>
    <col min="7924" max="7924" width="22.5546875" style="224" customWidth="1"/>
    <col min="7925" max="7925" width="16.6640625" style="224" customWidth="1"/>
    <col min="7926" max="7926" width="13.88671875" style="224" customWidth="1"/>
    <col min="7927" max="7927" width="22.44140625" style="224" customWidth="1"/>
    <col min="7928" max="7928" width="16" style="224" customWidth="1"/>
    <col min="7929" max="7929" width="13.33203125" style="224" customWidth="1"/>
    <col min="7930" max="7930" width="23.88671875" style="224" customWidth="1"/>
    <col min="7931" max="7931" width="17" style="224" customWidth="1"/>
    <col min="7932" max="7932" width="15.109375" style="224" customWidth="1"/>
    <col min="7933" max="7937" width="0" style="224" hidden="1" customWidth="1"/>
    <col min="7938" max="7940" width="32.6640625" style="224" customWidth="1"/>
    <col min="7941" max="7941" width="27.44140625" style="224" customWidth="1"/>
    <col min="7942" max="7942" width="23.88671875" style="224" customWidth="1"/>
    <col min="7943" max="7943" width="15.88671875" style="224" customWidth="1"/>
    <col min="7944" max="7944" width="10.88671875" style="224" customWidth="1"/>
    <col min="7945" max="7945" width="23.88671875" style="224" customWidth="1"/>
    <col min="7946" max="8177" width="9.109375" style="224"/>
    <col min="8178" max="8178" width="12.109375" style="224" customWidth="1"/>
    <col min="8179" max="8179" width="79.5546875" style="224" customWidth="1"/>
    <col min="8180" max="8180" width="22.5546875" style="224" customWidth="1"/>
    <col min="8181" max="8181" width="16.6640625" style="224" customWidth="1"/>
    <col min="8182" max="8182" width="13.88671875" style="224" customWidth="1"/>
    <col min="8183" max="8183" width="22.44140625" style="224" customWidth="1"/>
    <col min="8184" max="8184" width="16" style="224" customWidth="1"/>
    <col min="8185" max="8185" width="13.33203125" style="224" customWidth="1"/>
    <col min="8186" max="8186" width="23.88671875" style="224" customWidth="1"/>
    <col min="8187" max="8187" width="17" style="224" customWidth="1"/>
    <col min="8188" max="8188" width="15.109375" style="224" customWidth="1"/>
    <col min="8189" max="8193" width="0" style="224" hidden="1" customWidth="1"/>
    <col min="8194" max="8196" width="32.6640625" style="224" customWidth="1"/>
    <col min="8197" max="8197" width="27.44140625" style="224" customWidth="1"/>
    <col min="8198" max="8198" width="23.88671875" style="224" customWidth="1"/>
    <col min="8199" max="8199" width="15.88671875" style="224" customWidth="1"/>
    <col min="8200" max="8200" width="10.88671875" style="224" customWidth="1"/>
    <col min="8201" max="8201" width="23.88671875" style="224" customWidth="1"/>
    <col min="8202" max="8433" width="9.109375" style="224"/>
    <col min="8434" max="8434" width="12.109375" style="224" customWidth="1"/>
    <col min="8435" max="8435" width="79.5546875" style="224" customWidth="1"/>
    <col min="8436" max="8436" width="22.5546875" style="224" customWidth="1"/>
    <col min="8437" max="8437" width="16.6640625" style="224" customWidth="1"/>
    <col min="8438" max="8438" width="13.88671875" style="224" customWidth="1"/>
    <col min="8439" max="8439" width="22.44140625" style="224" customWidth="1"/>
    <col min="8440" max="8440" width="16" style="224" customWidth="1"/>
    <col min="8441" max="8441" width="13.33203125" style="224" customWidth="1"/>
    <col min="8442" max="8442" width="23.88671875" style="224" customWidth="1"/>
    <col min="8443" max="8443" width="17" style="224" customWidth="1"/>
    <col min="8444" max="8444" width="15.109375" style="224" customWidth="1"/>
    <col min="8445" max="8449" width="0" style="224" hidden="1" customWidth="1"/>
    <col min="8450" max="8452" width="32.6640625" style="224" customWidth="1"/>
    <col min="8453" max="8453" width="27.44140625" style="224" customWidth="1"/>
    <col min="8454" max="8454" width="23.88671875" style="224" customWidth="1"/>
    <col min="8455" max="8455" width="15.88671875" style="224" customWidth="1"/>
    <col min="8456" max="8456" width="10.88671875" style="224" customWidth="1"/>
    <col min="8457" max="8457" width="23.88671875" style="224" customWidth="1"/>
    <col min="8458" max="8689" width="9.109375" style="224"/>
    <col min="8690" max="8690" width="12.109375" style="224" customWidth="1"/>
    <col min="8691" max="8691" width="79.5546875" style="224" customWidth="1"/>
    <col min="8692" max="8692" width="22.5546875" style="224" customWidth="1"/>
    <col min="8693" max="8693" width="16.6640625" style="224" customWidth="1"/>
    <col min="8694" max="8694" width="13.88671875" style="224" customWidth="1"/>
    <col min="8695" max="8695" width="22.44140625" style="224" customWidth="1"/>
    <col min="8696" max="8696" width="16" style="224" customWidth="1"/>
    <col min="8697" max="8697" width="13.33203125" style="224" customWidth="1"/>
    <col min="8698" max="8698" width="23.88671875" style="224" customWidth="1"/>
    <col min="8699" max="8699" width="17" style="224" customWidth="1"/>
    <col min="8700" max="8700" width="15.109375" style="224" customWidth="1"/>
    <col min="8701" max="8705" width="0" style="224" hidden="1" customWidth="1"/>
    <col min="8706" max="8708" width="32.6640625" style="224" customWidth="1"/>
    <col min="8709" max="8709" width="27.44140625" style="224" customWidth="1"/>
    <col min="8710" max="8710" width="23.88671875" style="224" customWidth="1"/>
    <col min="8711" max="8711" width="15.88671875" style="224" customWidth="1"/>
    <col min="8712" max="8712" width="10.88671875" style="224" customWidth="1"/>
    <col min="8713" max="8713" width="23.88671875" style="224" customWidth="1"/>
    <col min="8714" max="8945" width="9.109375" style="224"/>
    <col min="8946" max="8946" width="12.109375" style="224" customWidth="1"/>
    <col min="8947" max="8947" width="79.5546875" style="224" customWidth="1"/>
    <col min="8948" max="8948" width="22.5546875" style="224" customWidth="1"/>
    <col min="8949" max="8949" width="16.6640625" style="224" customWidth="1"/>
    <col min="8950" max="8950" width="13.88671875" style="224" customWidth="1"/>
    <col min="8951" max="8951" width="22.44140625" style="224" customWidth="1"/>
    <col min="8952" max="8952" width="16" style="224" customWidth="1"/>
    <col min="8953" max="8953" width="13.33203125" style="224" customWidth="1"/>
    <col min="8954" max="8954" width="23.88671875" style="224" customWidth="1"/>
    <col min="8955" max="8955" width="17" style="224" customWidth="1"/>
    <col min="8956" max="8956" width="15.109375" style="224" customWidth="1"/>
    <col min="8957" max="8961" width="0" style="224" hidden="1" customWidth="1"/>
    <col min="8962" max="8964" width="32.6640625" style="224" customWidth="1"/>
    <col min="8965" max="8965" width="27.44140625" style="224" customWidth="1"/>
    <col min="8966" max="8966" width="23.88671875" style="224" customWidth="1"/>
    <col min="8967" max="8967" width="15.88671875" style="224" customWidth="1"/>
    <col min="8968" max="8968" width="10.88671875" style="224" customWidth="1"/>
    <col min="8969" max="8969" width="23.88671875" style="224" customWidth="1"/>
    <col min="8970" max="9201" width="9.109375" style="224"/>
    <col min="9202" max="9202" width="12.109375" style="224" customWidth="1"/>
    <col min="9203" max="9203" width="79.5546875" style="224" customWidth="1"/>
    <col min="9204" max="9204" width="22.5546875" style="224" customWidth="1"/>
    <col min="9205" max="9205" width="16.6640625" style="224" customWidth="1"/>
    <col min="9206" max="9206" width="13.88671875" style="224" customWidth="1"/>
    <col min="9207" max="9207" width="22.44140625" style="224" customWidth="1"/>
    <col min="9208" max="9208" width="16" style="224" customWidth="1"/>
    <col min="9209" max="9209" width="13.33203125" style="224" customWidth="1"/>
    <col min="9210" max="9210" width="23.88671875" style="224" customWidth="1"/>
    <col min="9211" max="9211" width="17" style="224" customWidth="1"/>
    <col min="9212" max="9212" width="15.109375" style="224" customWidth="1"/>
    <col min="9213" max="9217" width="0" style="224" hidden="1" customWidth="1"/>
    <col min="9218" max="9220" width="32.6640625" style="224" customWidth="1"/>
    <col min="9221" max="9221" width="27.44140625" style="224" customWidth="1"/>
    <col min="9222" max="9222" width="23.88671875" style="224" customWidth="1"/>
    <col min="9223" max="9223" width="15.88671875" style="224" customWidth="1"/>
    <col min="9224" max="9224" width="10.88671875" style="224" customWidth="1"/>
    <col min="9225" max="9225" width="23.88671875" style="224" customWidth="1"/>
    <col min="9226" max="9457" width="9.109375" style="224"/>
    <col min="9458" max="9458" width="12.109375" style="224" customWidth="1"/>
    <col min="9459" max="9459" width="79.5546875" style="224" customWidth="1"/>
    <col min="9460" max="9460" width="22.5546875" style="224" customWidth="1"/>
    <col min="9461" max="9461" width="16.6640625" style="224" customWidth="1"/>
    <col min="9462" max="9462" width="13.88671875" style="224" customWidth="1"/>
    <col min="9463" max="9463" width="22.44140625" style="224" customWidth="1"/>
    <col min="9464" max="9464" width="16" style="224" customWidth="1"/>
    <col min="9465" max="9465" width="13.33203125" style="224" customWidth="1"/>
    <col min="9466" max="9466" width="23.88671875" style="224" customWidth="1"/>
    <col min="9467" max="9467" width="17" style="224" customWidth="1"/>
    <col min="9468" max="9468" width="15.109375" style="224" customWidth="1"/>
    <col min="9469" max="9473" width="0" style="224" hidden="1" customWidth="1"/>
    <col min="9474" max="9476" width="32.6640625" style="224" customWidth="1"/>
    <col min="9477" max="9477" width="27.44140625" style="224" customWidth="1"/>
    <col min="9478" max="9478" width="23.88671875" style="224" customWidth="1"/>
    <col min="9479" max="9479" width="15.88671875" style="224" customWidth="1"/>
    <col min="9480" max="9480" width="10.88671875" style="224" customWidth="1"/>
    <col min="9481" max="9481" width="23.88671875" style="224" customWidth="1"/>
    <col min="9482" max="9713" width="9.109375" style="224"/>
    <col min="9714" max="9714" width="12.109375" style="224" customWidth="1"/>
    <col min="9715" max="9715" width="79.5546875" style="224" customWidth="1"/>
    <col min="9716" max="9716" width="22.5546875" style="224" customWidth="1"/>
    <col min="9717" max="9717" width="16.6640625" style="224" customWidth="1"/>
    <col min="9718" max="9718" width="13.88671875" style="224" customWidth="1"/>
    <col min="9719" max="9719" width="22.44140625" style="224" customWidth="1"/>
    <col min="9720" max="9720" width="16" style="224" customWidth="1"/>
    <col min="9721" max="9721" width="13.33203125" style="224" customWidth="1"/>
    <col min="9722" max="9722" width="23.88671875" style="224" customWidth="1"/>
    <col min="9723" max="9723" width="17" style="224" customWidth="1"/>
    <col min="9724" max="9724" width="15.109375" style="224" customWidth="1"/>
    <col min="9725" max="9729" width="0" style="224" hidden="1" customWidth="1"/>
    <col min="9730" max="9732" width="32.6640625" style="224" customWidth="1"/>
    <col min="9733" max="9733" width="27.44140625" style="224" customWidth="1"/>
    <col min="9734" max="9734" width="23.88671875" style="224" customWidth="1"/>
    <col min="9735" max="9735" width="15.88671875" style="224" customWidth="1"/>
    <col min="9736" max="9736" width="10.88671875" style="224" customWidth="1"/>
    <col min="9737" max="9737" width="23.88671875" style="224" customWidth="1"/>
    <col min="9738" max="9969" width="9.109375" style="224"/>
    <col min="9970" max="9970" width="12.109375" style="224" customWidth="1"/>
    <col min="9971" max="9971" width="79.5546875" style="224" customWidth="1"/>
    <col min="9972" max="9972" width="22.5546875" style="224" customWidth="1"/>
    <col min="9973" max="9973" width="16.6640625" style="224" customWidth="1"/>
    <col min="9974" max="9974" width="13.88671875" style="224" customWidth="1"/>
    <col min="9975" max="9975" width="22.44140625" style="224" customWidth="1"/>
    <col min="9976" max="9976" width="16" style="224" customWidth="1"/>
    <col min="9977" max="9977" width="13.33203125" style="224" customWidth="1"/>
    <col min="9978" max="9978" width="23.88671875" style="224" customWidth="1"/>
    <col min="9979" max="9979" width="17" style="224" customWidth="1"/>
    <col min="9980" max="9980" width="15.109375" style="224" customWidth="1"/>
    <col min="9981" max="9985" width="0" style="224" hidden="1" customWidth="1"/>
    <col min="9986" max="9988" width="32.6640625" style="224" customWidth="1"/>
    <col min="9989" max="9989" width="27.44140625" style="224" customWidth="1"/>
    <col min="9990" max="9990" width="23.88671875" style="224" customWidth="1"/>
    <col min="9991" max="9991" width="15.88671875" style="224" customWidth="1"/>
    <col min="9992" max="9992" width="10.88671875" style="224" customWidth="1"/>
    <col min="9993" max="9993" width="23.88671875" style="224" customWidth="1"/>
    <col min="9994" max="10225" width="9.109375" style="224"/>
    <col min="10226" max="10226" width="12.109375" style="224" customWidth="1"/>
    <col min="10227" max="10227" width="79.5546875" style="224" customWidth="1"/>
    <col min="10228" max="10228" width="22.5546875" style="224" customWidth="1"/>
    <col min="10229" max="10229" width="16.6640625" style="224" customWidth="1"/>
    <col min="10230" max="10230" width="13.88671875" style="224" customWidth="1"/>
    <col min="10231" max="10231" width="22.44140625" style="224" customWidth="1"/>
    <col min="10232" max="10232" width="16" style="224" customWidth="1"/>
    <col min="10233" max="10233" width="13.33203125" style="224" customWidth="1"/>
    <col min="10234" max="10234" width="23.88671875" style="224" customWidth="1"/>
    <col min="10235" max="10235" width="17" style="224" customWidth="1"/>
    <col min="10236" max="10236" width="15.109375" style="224" customWidth="1"/>
    <col min="10237" max="10241" width="0" style="224" hidden="1" customWidth="1"/>
    <col min="10242" max="10244" width="32.6640625" style="224" customWidth="1"/>
    <col min="10245" max="10245" width="27.44140625" style="224" customWidth="1"/>
    <col min="10246" max="10246" width="23.88671875" style="224" customWidth="1"/>
    <col min="10247" max="10247" width="15.88671875" style="224" customWidth="1"/>
    <col min="10248" max="10248" width="10.88671875" style="224" customWidth="1"/>
    <col min="10249" max="10249" width="23.88671875" style="224" customWidth="1"/>
    <col min="10250" max="10481" width="9.109375" style="224"/>
    <col min="10482" max="10482" width="12.109375" style="224" customWidth="1"/>
    <col min="10483" max="10483" width="79.5546875" style="224" customWidth="1"/>
    <col min="10484" max="10484" width="22.5546875" style="224" customWidth="1"/>
    <col min="10485" max="10485" width="16.6640625" style="224" customWidth="1"/>
    <col min="10486" max="10486" width="13.88671875" style="224" customWidth="1"/>
    <col min="10487" max="10487" width="22.44140625" style="224" customWidth="1"/>
    <col min="10488" max="10488" width="16" style="224" customWidth="1"/>
    <col min="10489" max="10489" width="13.33203125" style="224" customWidth="1"/>
    <col min="10490" max="10490" width="23.88671875" style="224" customWidth="1"/>
    <col min="10491" max="10491" width="17" style="224" customWidth="1"/>
    <col min="10492" max="10492" width="15.109375" style="224" customWidth="1"/>
    <col min="10493" max="10497" width="0" style="224" hidden="1" customWidth="1"/>
    <col min="10498" max="10500" width="32.6640625" style="224" customWidth="1"/>
    <col min="10501" max="10501" width="27.44140625" style="224" customWidth="1"/>
    <col min="10502" max="10502" width="23.88671875" style="224" customWidth="1"/>
    <col min="10503" max="10503" width="15.88671875" style="224" customWidth="1"/>
    <col min="10504" max="10504" width="10.88671875" style="224" customWidth="1"/>
    <col min="10505" max="10505" width="23.88671875" style="224" customWidth="1"/>
    <col min="10506" max="10737" width="9.109375" style="224"/>
    <col min="10738" max="10738" width="12.109375" style="224" customWidth="1"/>
    <col min="10739" max="10739" width="79.5546875" style="224" customWidth="1"/>
    <col min="10740" max="10740" width="22.5546875" style="224" customWidth="1"/>
    <col min="10741" max="10741" width="16.6640625" style="224" customWidth="1"/>
    <col min="10742" max="10742" width="13.88671875" style="224" customWidth="1"/>
    <col min="10743" max="10743" width="22.44140625" style="224" customWidth="1"/>
    <col min="10744" max="10744" width="16" style="224" customWidth="1"/>
    <col min="10745" max="10745" width="13.33203125" style="224" customWidth="1"/>
    <col min="10746" max="10746" width="23.88671875" style="224" customWidth="1"/>
    <col min="10747" max="10747" width="17" style="224" customWidth="1"/>
    <col min="10748" max="10748" width="15.109375" style="224" customWidth="1"/>
    <col min="10749" max="10753" width="0" style="224" hidden="1" customWidth="1"/>
    <col min="10754" max="10756" width="32.6640625" style="224" customWidth="1"/>
    <col min="10757" max="10757" width="27.44140625" style="224" customWidth="1"/>
    <col min="10758" max="10758" width="23.88671875" style="224" customWidth="1"/>
    <col min="10759" max="10759" width="15.88671875" style="224" customWidth="1"/>
    <col min="10760" max="10760" width="10.88671875" style="224" customWidth="1"/>
    <col min="10761" max="10761" width="23.88671875" style="224" customWidth="1"/>
    <col min="10762" max="10993" width="9.109375" style="224"/>
    <col min="10994" max="10994" width="12.109375" style="224" customWidth="1"/>
    <col min="10995" max="10995" width="79.5546875" style="224" customWidth="1"/>
    <col min="10996" max="10996" width="22.5546875" style="224" customWidth="1"/>
    <col min="10997" max="10997" width="16.6640625" style="224" customWidth="1"/>
    <col min="10998" max="10998" width="13.88671875" style="224" customWidth="1"/>
    <col min="10999" max="10999" width="22.44140625" style="224" customWidth="1"/>
    <col min="11000" max="11000" width="16" style="224" customWidth="1"/>
    <col min="11001" max="11001" width="13.33203125" style="224" customWidth="1"/>
    <col min="11002" max="11002" width="23.88671875" style="224" customWidth="1"/>
    <col min="11003" max="11003" width="17" style="224" customWidth="1"/>
    <col min="11004" max="11004" width="15.109375" style="224" customWidth="1"/>
    <col min="11005" max="11009" width="0" style="224" hidden="1" customWidth="1"/>
    <col min="11010" max="11012" width="32.6640625" style="224" customWidth="1"/>
    <col min="11013" max="11013" width="27.44140625" style="224" customWidth="1"/>
    <col min="11014" max="11014" width="23.88671875" style="224" customWidth="1"/>
    <col min="11015" max="11015" width="15.88671875" style="224" customWidth="1"/>
    <col min="11016" max="11016" width="10.88671875" style="224" customWidth="1"/>
    <col min="11017" max="11017" width="23.88671875" style="224" customWidth="1"/>
    <col min="11018" max="11249" width="9.109375" style="224"/>
    <col min="11250" max="11250" width="12.109375" style="224" customWidth="1"/>
    <col min="11251" max="11251" width="79.5546875" style="224" customWidth="1"/>
    <col min="11252" max="11252" width="22.5546875" style="224" customWidth="1"/>
    <col min="11253" max="11253" width="16.6640625" style="224" customWidth="1"/>
    <col min="11254" max="11254" width="13.88671875" style="224" customWidth="1"/>
    <col min="11255" max="11255" width="22.44140625" style="224" customWidth="1"/>
    <col min="11256" max="11256" width="16" style="224" customWidth="1"/>
    <col min="11257" max="11257" width="13.33203125" style="224" customWidth="1"/>
    <col min="11258" max="11258" width="23.88671875" style="224" customWidth="1"/>
    <col min="11259" max="11259" width="17" style="224" customWidth="1"/>
    <col min="11260" max="11260" width="15.109375" style="224" customWidth="1"/>
    <col min="11261" max="11265" width="0" style="224" hidden="1" customWidth="1"/>
    <col min="11266" max="11268" width="32.6640625" style="224" customWidth="1"/>
    <col min="11269" max="11269" width="27.44140625" style="224" customWidth="1"/>
    <col min="11270" max="11270" width="23.88671875" style="224" customWidth="1"/>
    <col min="11271" max="11271" width="15.88671875" style="224" customWidth="1"/>
    <col min="11272" max="11272" width="10.88671875" style="224" customWidth="1"/>
    <col min="11273" max="11273" width="23.88671875" style="224" customWidth="1"/>
    <col min="11274" max="11505" width="9.109375" style="224"/>
    <col min="11506" max="11506" width="12.109375" style="224" customWidth="1"/>
    <col min="11507" max="11507" width="79.5546875" style="224" customWidth="1"/>
    <col min="11508" max="11508" width="22.5546875" style="224" customWidth="1"/>
    <col min="11509" max="11509" width="16.6640625" style="224" customWidth="1"/>
    <col min="11510" max="11510" width="13.88671875" style="224" customWidth="1"/>
    <col min="11511" max="11511" width="22.44140625" style="224" customWidth="1"/>
    <col min="11512" max="11512" width="16" style="224" customWidth="1"/>
    <col min="11513" max="11513" width="13.33203125" style="224" customWidth="1"/>
    <col min="11514" max="11514" width="23.88671875" style="224" customWidth="1"/>
    <col min="11515" max="11515" width="17" style="224" customWidth="1"/>
    <col min="11516" max="11516" width="15.109375" style="224" customWidth="1"/>
    <col min="11517" max="11521" width="0" style="224" hidden="1" customWidth="1"/>
    <col min="11522" max="11524" width="32.6640625" style="224" customWidth="1"/>
    <col min="11525" max="11525" width="27.44140625" style="224" customWidth="1"/>
    <col min="11526" max="11526" width="23.88671875" style="224" customWidth="1"/>
    <col min="11527" max="11527" width="15.88671875" style="224" customWidth="1"/>
    <col min="11528" max="11528" width="10.88671875" style="224" customWidth="1"/>
    <col min="11529" max="11529" width="23.88671875" style="224" customWidth="1"/>
    <col min="11530" max="11761" width="9.109375" style="224"/>
    <col min="11762" max="11762" width="12.109375" style="224" customWidth="1"/>
    <col min="11763" max="11763" width="79.5546875" style="224" customWidth="1"/>
    <col min="11764" max="11764" width="22.5546875" style="224" customWidth="1"/>
    <col min="11765" max="11765" width="16.6640625" style="224" customWidth="1"/>
    <col min="11766" max="11766" width="13.88671875" style="224" customWidth="1"/>
    <col min="11767" max="11767" width="22.44140625" style="224" customWidth="1"/>
    <col min="11768" max="11768" width="16" style="224" customWidth="1"/>
    <col min="11769" max="11769" width="13.33203125" style="224" customWidth="1"/>
    <col min="11770" max="11770" width="23.88671875" style="224" customWidth="1"/>
    <col min="11771" max="11771" width="17" style="224" customWidth="1"/>
    <col min="11772" max="11772" width="15.109375" style="224" customWidth="1"/>
    <col min="11773" max="11777" width="0" style="224" hidden="1" customWidth="1"/>
    <col min="11778" max="11780" width="32.6640625" style="224" customWidth="1"/>
    <col min="11781" max="11781" width="27.44140625" style="224" customWidth="1"/>
    <col min="11782" max="11782" width="23.88671875" style="224" customWidth="1"/>
    <col min="11783" max="11783" width="15.88671875" style="224" customWidth="1"/>
    <col min="11784" max="11784" width="10.88671875" style="224" customWidth="1"/>
    <col min="11785" max="11785" width="23.88671875" style="224" customWidth="1"/>
    <col min="11786" max="12017" width="9.109375" style="224"/>
    <col min="12018" max="12018" width="12.109375" style="224" customWidth="1"/>
    <col min="12019" max="12019" width="79.5546875" style="224" customWidth="1"/>
    <col min="12020" max="12020" width="22.5546875" style="224" customWidth="1"/>
    <col min="12021" max="12021" width="16.6640625" style="224" customWidth="1"/>
    <col min="12022" max="12022" width="13.88671875" style="224" customWidth="1"/>
    <col min="12023" max="12023" width="22.44140625" style="224" customWidth="1"/>
    <col min="12024" max="12024" width="16" style="224" customWidth="1"/>
    <col min="12025" max="12025" width="13.33203125" style="224" customWidth="1"/>
    <col min="12026" max="12026" width="23.88671875" style="224" customWidth="1"/>
    <col min="12027" max="12027" width="17" style="224" customWidth="1"/>
    <col min="12028" max="12028" width="15.109375" style="224" customWidth="1"/>
    <col min="12029" max="12033" width="0" style="224" hidden="1" customWidth="1"/>
    <col min="12034" max="12036" width="32.6640625" style="224" customWidth="1"/>
    <col min="12037" max="12037" width="27.44140625" style="224" customWidth="1"/>
    <col min="12038" max="12038" width="23.88671875" style="224" customWidth="1"/>
    <col min="12039" max="12039" width="15.88671875" style="224" customWidth="1"/>
    <col min="12040" max="12040" width="10.88671875" style="224" customWidth="1"/>
    <col min="12041" max="12041" width="23.88671875" style="224" customWidth="1"/>
    <col min="12042" max="12273" width="9.109375" style="224"/>
    <col min="12274" max="12274" width="12.109375" style="224" customWidth="1"/>
    <col min="12275" max="12275" width="79.5546875" style="224" customWidth="1"/>
    <col min="12276" max="12276" width="22.5546875" style="224" customWidth="1"/>
    <col min="12277" max="12277" width="16.6640625" style="224" customWidth="1"/>
    <col min="12278" max="12278" width="13.88671875" style="224" customWidth="1"/>
    <col min="12279" max="12279" width="22.44140625" style="224" customWidth="1"/>
    <col min="12280" max="12280" width="16" style="224" customWidth="1"/>
    <col min="12281" max="12281" width="13.33203125" style="224" customWidth="1"/>
    <col min="12282" max="12282" width="23.88671875" style="224" customWidth="1"/>
    <col min="12283" max="12283" width="17" style="224" customWidth="1"/>
    <col min="12284" max="12284" width="15.109375" style="224" customWidth="1"/>
    <col min="12285" max="12289" width="0" style="224" hidden="1" customWidth="1"/>
    <col min="12290" max="12292" width="32.6640625" style="224" customWidth="1"/>
    <col min="12293" max="12293" width="27.44140625" style="224" customWidth="1"/>
    <col min="12294" max="12294" width="23.88671875" style="224" customWidth="1"/>
    <col min="12295" max="12295" width="15.88671875" style="224" customWidth="1"/>
    <col min="12296" max="12296" width="10.88671875" style="224" customWidth="1"/>
    <col min="12297" max="12297" width="23.88671875" style="224" customWidth="1"/>
    <col min="12298" max="12529" width="9.109375" style="224"/>
    <col min="12530" max="12530" width="12.109375" style="224" customWidth="1"/>
    <col min="12531" max="12531" width="79.5546875" style="224" customWidth="1"/>
    <col min="12532" max="12532" width="22.5546875" style="224" customWidth="1"/>
    <col min="12533" max="12533" width="16.6640625" style="224" customWidth="1"/>
    <col min="12534" max="12534" width="13.88671875" style="224" customWidth="1"/>
    <col min="12535" max="12535" width="22.44140625" style="224" customWidth="1"/>
    <col min="12536" max="12536" width="16" style="224" customWidth="1"/>
    <col min="12537" max="12537" width="13.33203125" style="224" customWidth="1"/>
    <col min="12538" max="12538" width="23.88671875" style="224" customWidth="1"/>
    <col min="12539" max="12539" width="17" style="224" customWidth="1"/>
    <col min="12540" max="12540" width="15.109375" style="224" customWidth="1"/>
    <col min="12541" max="12545" width="0" style="224" hidden="1" customWidth="1"/>
    <col min="12546" max="12548" width="32.6640625" style="224" customWidth="1"/>
    <col min="12549" max="12549" width="27.44140625" style="224" customWidth="1"/>
    <col min="12550" max="12550" width="23.88671875" style="224" customWidth="1"/>
    <col min="12551" max="12551" width="15.88671875" style="224" customWidth="1"/>
    <col min="12552" max="12552" width="10.88671875" style="224" customWidth="1"/>
    <col min="12553" max="12553" width="23.88671875" style="224" customWidth="1"/>
    <col min="12554" max="12785" width="9.109375" style="224"/>
    <col min="12786" max="12786" width="12.109375" style="224" customWidth="1"/>
    <col min="12787" max="12787" width="79.5546875" style="224" customWidth="1"/>
    <col min="12788" max="12788" width="22.5546875" style="224" customWidth="1"/>
    <col min="12789" max="12789" width="16.6640625" style="224" customWidth="1"/>
    <col min="12790" max="12790" width="13.88671875" style="224" customWidth="1"/>
    <col min="12791" max="12791" width="22.44140625" style="224" customWidth="1"/>
    <col min="12792" max="12792" width="16" style="224" customWidth="1"/>
    <col min="12793" max="12793" width="13.33203125" style="224" customWidth="1"/>
    <col min="12794" max="12794" width="23.88671875" style="224" customWidth="1"/>
    <col min="12795" max="12795" width="17" style="224" customWidth="1"/>
    <col min="12796" max="12796" width="15.109375" style="224" customWidth="1"/>
    <col min="12797" max="12801" width="0" style="224" hidden="1" customWidth="1"/>
    <col min="12802" max="12804" width="32.6640625" style="224" customWidth="1"/>
    <col min="12805" max="12805" width="27.44140625" style="224" customWidth="1"/>
    <col min="12806" max="12806" width="23.88671875" style="224" customWidth="1"/>
    <col min="12807" max="12807" width="15.88671875" style="224" customWidth="1"/>
    <col min="12808" max="12808" width="10.88671875" style="224" customWidth="1"/>
    <col min="12809" max="12809" width="23.88671875" style="224" customWidth="1"/>
    <col min="12810" max="13041" width="9.109375" style="224"/>
    <col min="13042" max="13042" width="12.109375" style="224" customWidth="1"/>
    <col min="13043" max="13043" width="79.5546875" style="224" customWidth="1"/>
    <col min="13044" max="13044" width="22.5546875" style="224" customWidth="1"/>
    <col min="13045" max="13045" width="16.6640625" style="224" customWidth="1"/>
    <col min="13046" max="13046" width="13.88671875" style="224" customWidth="1"/>
    <col min="13047" max="13047" width="22.44140625" style="224" customWidth="1"/>
    <col min="13048" max="13048" width="16" style="224" customWidth="1"/>
    <col min="13049" max="13049" width="13.33203125" style="224" customWidth="1"/>
    <col min="13050" max="13050" width="23.88671875" style="224" customWidth="1"/>
    <col min="13051" max="13051" width="17" style="224" customWidth="1"/>
    <col min="13052" max="13052" width="15.109375" style="224" customWidth="1"/>
    <col min="13053" max="13057" width="0" style="224" hidden="1" customWidth="1"/>
    <col min="13058" max="13060" width="32.6640625" style="224" customWidth="1"/>
    <col min="13061" max="13061" width="27.44140625" style="224" customWidth="1"/>
    <col min="13062" max="13062" width="23.88671875" style="224" customWidth="1"/>
    <col min="13063" max="13063" width="15.88671875" style="224" customWidth="1"/>
    <col min="13064" max="13064" width="10.88671875" style="224" customWidth="1"/>
    <col min="13065" max="13065" width="23.88671875" style="224" customWidth="1"/>
    <col min="13066" max="13297" width="9.109375" style="224"/>
    <col min="13298" max="13298" width="12.109375" style="224" customWidth="1"/>
    <col min="13299" max="13299" width="79.5546875" style="224" customWidth="1"/>
    <col min="13300" max="13300" width="22.5546875" style="224" customWidth="1"/>
    <col min="13301" max="13301" width="16.6640625" style="224" customWidth="1"/>
    <col min="13302" max="13302" width="13.88671875" style="224" customWidth="1"/>
    <col min="13303" max="13303" width="22.44140625" style="224" customWidth="1"/>
    <col min="13304" max="13304" width="16" style="224" customWidth="1"/>
    <col min="13305" max="13305" width="13.33203125" style="224" customWidth="1"/>
    <col min="13306" max="13306" width="23.88671875" style="224" customWidth="1"/>
    <col min="13307" max="13307" width="17" style="224" customWidth="1"/>
    <col min="13308" max="13308" width="15.109375" style="224" customWidth="1"/>
    <col min="13309" max="13313" width="0" style="224" hidden="1" customWidth="1"/>
    <col min="13314" max="13316" width="32.6640625" style="224" customWidth="1"/>
    <col min="13317" max="13317" width="27.44140625" style="224" customWidth="1"/>
    <col min="13318" max="13318" width="23.88671875" style="224" customWidth="1"/>
    <col min="13319" max="13319" width="15.88671875" style="224" customWidth="1"/>
    <col min="13320" max="13320" width="10.88671875" style="224" customWidth="1"/>
    <col min="13321" max="13321" width="23.88671875" style="224" customWidth="1"/>
    <col min="13322" max="13553" width="9.109375" style="224"/>
    <col min="13554" max="13554" width="12.109375" style="224" customWidth="1"/>
    <col min="13555" max="13555" width="79.5546875" style="224" customWidth="1"/>
    <col min="13556" max="13556" width="22.5546875" style="224" customWidth="1"/>
    <col min="13557" max="13557" width="16.6640625" style="224" customWidth="1"/>
    <col min="13558" max="13558" width="13.88671875" style="224" customWidth="1"/>
    <col min="13559" max="13559" width="22.44140625" style="224" customWidth="1"/>
    <col min="13560" max="13560" width="16" style="224" customWidth="1"/>
    <col min="13561" max="13561" width="13.33203125" style="224" customWidth="1"/>
    <col min="13562" max="13562" width="23.88671875" style="224" customWidth="1"/>
    <col min="13563" max="13563" width="17" style="224" customWidth="1"/>
    <col min="13564" max="13564" width="15.109375" style="224" customWidth="1"/>
    <col min="13565" max="13569" width="0" style="224" hidden="1" customWidth="1"/>
    <col min="13570" max="13572" width="32.6640625" style="224" customWidth="1"/>
    <col min="13573" max="13573" width="27.44140625" style="224" customWidth="1"/>
    <col min="13574" max="13574" width="23.88671875" style="224" customWidth="1"/>
    <col min="13575" max="13575" width="15.88671875" style="224" customWidth="1"/>
    <col min="13576" max="13576" width="10.88671875" style="224" customWidth="1"/>
    <col min="13577" max="13577" width="23.88671875" style="224" customWidth="1"/>
    <col min="13578" max="13809" width="9.109375" style="224"/>
    <col min="13810" max="13810" width="12.109375" style="224" customWidth="1"/>
    <col min="13811" max="13811" width="79.5546875" style="224" customWidth="1"/>
    <col min="13812" max="13812" width="22.5546875" style="224" customWidth="1"/>
    <col min="13813" max="13813" width="16.6640625" style="224" customWidth="1"/>
    <col min="13814" max="13814" width="13.88671875" style="224" customWidth="1"/>
    <col min="13815" max="13815" width="22.44140625" style="224" customWidth="1"/>
    <col min="13816" max="13816" width="16" style="224" customWidth="1"/>
    <col min="13817" max="13817" width="13.33203125" style="224" customWidth="1"/>
    <col min="13818" max="13818" width="23.88671875" style="224" customWidth="1"/>
    <col min="13819" max="13819" width="17" style="224" customWidth="1"/>
    <col min="13820" max="13820" width="15.109375" style="224" customWidth="1"/>
    <col min="13821" max="13825" width="0" style="224" hidden="1" customWidth="1"/>
    <col min="13826" max="13828" width="32.6640625" style="224" customWidth="1"/>
    <col min="13829" max="13829" width="27.44140625" style="224" customWidth="1"/>
    <col min="13830" max="13830" width="23.88671875" style="224" customWidth="1"/>
    <col min="13831" max="13831" width="15.88671875" style="224" customWidth="1"/>
    <col min="13832" max="13832" width="10.88671875" style="224" customWidth="1"/>
    <col min="13833" max="13833" width="23.88671875" style="224" customWidth="1"/>
    <col min="13834" max="14065" width="9.109375" style="224"/>
    <col min="14066" max="14066" width="12.109375" style="224" customWidth="1"/>
    <col min="14067" max="14067" width="79.5546875" style="224" customWidth="1"/>
    <col min="14068" max="14068" width="22.5546875" style="224" customWidth="1"/>
    <col min="14069" max="14069" width="16.6640625" style="224" customWidth="1"/>
    <col min="14070" max="14070" width="13.88671875" style="224" customWidth="1"/>
    <col min="14071" max="14071" width="22.44140625" style="224" customWidth="1"/>
    <col min="14072" max="14072" width="16" style="224" customWidth="1"/>
    <col min="14073" max="14073" width="13.33203125" style="224" customWidth="1"/>
    <col min="14074" max="14074" width="23.88671875" style="224" customWidth="1"/>
    <col min="14075" max="14075" width="17" style="224" customWidth="1"/>
    <col min="14076" max="14076" width="15.109375" style="224" customWidth="1"/>
    <col min="14077" max="14081" width="0" style="224" hidden="1" customWidth="1"/>
    <col min="14082" max="14084" width="32.6640625" style="224" customWidth="1"/>
    <col min="14085" max="14085" width="27.44140625" style="224" customWidth="1"/>
    <col min="14086" max="14086" width="23.88671875" style="224" customWidth="1"/>
    <col min="14087" max="14087" width="15.88671875" style="224" customWidth="1"/>
    <col min="14088" max="14088" width="10.88671875" style="224" customWidth="1"/>
    <col min="14089" max="14089" width="23.88671875" style="224" customWidth="1"/>
    <col min="14090" max="14321" width="9.109375" style="224"/>
    <col min="14322" max="14322" width="12.109375" style="224" customWidth="1"/>
    <col min="14323" max="14323" width="79.5546875" style="224" customWidth="1"/>
    <col min="14324" max="14324" width="22.5546875" style="224" customWidth="1"/>
    <col min="14325" max="14325" width="16.6640625" style="224" customWidth="1"/>
    <col min="14326" max="14326" width="13.88671875" style="224" customWidth="1"/>
    <col min="14327" max="14327" width="22.44140625" style="224" customWidth="1"/>
    <col min="14328" max="14328" width="16" style="224" customWidth="1"/>
    <col min="14329" max="14329" width="13.33203125" style="224" customWidth="1"/>
    <col min="14330" max="14330" width="23.88671875" style="224" customWidth="1"/>
    <col min="14331" max="14331" width="17" style="224" customWidth="1"/>
    <col min="14332" max="14332" width="15.109375" style="224" customWidth="1"/>
    <col min="14333" max="14337" width="0" style="224" hidden="1" customWidth="1"/>
    <col min="14338" max="14340" width="32.6640625" style="224" customWidth="1"/>
    <col min="14341" max="14341" width="27.44140625" style="224" customWidth="1"/>
    <col min="14342" max="14342" width="23.88671875" style="224" customWidth="1"/>
    <col min="14343" max="14343" width="15.88671875" style="224" customWidth="1"/>
    <col min="14344" max="14344" width="10.88671875" style="224" customWidth="1"/>
    <col min="14345" max="14345" width="23.88671875" style="224" customWidth="1"/>
    <col min="14346" max="14577" width="9.109375" style="224"/>
    <col min="14578" max="14578" width="12.109375" style="224" customWidth="1"/>
    <col min="14579" max="14579" width="79.5546875" style="224" customWidth="1"/>
    <col min="14580" max="14580" width="22.5546875" style="224" customWidth="1"/>
    <col min="14581" max="14581" width="16.6640625" style="224" customWidth="1"/>
    <col min="14582" max="14582" width="13.88671875" style="224" customWidth="1"/>
    <col min="14583" max="14583" width="22.44140625" style="224" customWidth="1"/>
    <col min="14584" max="14584" width="16" style="224" customWidth="1"/>
    <col min="14585" max="14585" width="13.33203125" style="224" customWidth="1"/>
    <col min="14586" max="14586" width="23.88671875" style="224" customWidth="1"/>
    <col min="14587" max="14587" width="17" style="224" customWidth="1"/>
    <col min="14588" max="14588" width="15.109375" style="224" customWidth="1"/>
    <col min="14589" max="14593" width="0" style="224" hidden="1" customWidth="1"/>
    <col min="14594" max="14596" width="32.6640625" style="224" customWidth="1"/>
    <col min="14597" max="14597" width="27.44140625" style="224" customWidth="1"/>
    <col min="14598" max="14598" width="23.88671875" style="224" customWidth="1"/>
    <col min="14599" max="14599" width="15.88671875" style="224" customWidth="1"/>
    <col min="14600" max="14600" width="10.88671875" style="224" customWidth="1"/>
    <col min="14601" max="14601" width="23.88671875" style="224" customWidth="1"/>
    <col min="14602" max="14833" width="9.109375" style="224"/>
    <col min="14834" max="14834" width="12.109375" style="224" customWidth="1"/>
    <col min="14835" max="14835" width="79.5546875" style="224" customWidth="1"/>
    <col min="14836" max="14836" width="22.5546875" style="224" customWidth="1"/>
    <col min="14837" max="14837" width="16.6640625" style="224" customWidth="1"/>
    <col min="14838" max="14838" width="13.88671875" style="224" customWidth="1"/>
    <col min="14839" max="14839" width="22.44140625" style="224" customWidth="1"/>
    <col min="14840" max="14840" width="16" style="224" customWidth="1"/>
    <col min="14841" max="14841" width="13.33203125" style="224" customWidth="1"/>
    <col min="14842" max="14842" width="23.88671875" style="224" customWidth="1"/>
    <col min="14843" max="14843" width="17" style="224" customWidth="1"/>
    <col min="14844" max="14844" width="15.109375" style="224" customWidth="1"/>
    <col min="14845" max="14849" width="0" style="224" hidden="1" customWidth="1"/>
    <col min="14850" max="14852" width="32.6640625" style="224" customWidth="1"/>
    <col min="14853" max="14853" width="27.44140625" style="224" customWidth="1"/>
    <col min="14854" max="14854" width="23.88671875" style="224" customWidth="1"/>
    <col min="14855" max="14855" width="15.88671875" style="224" customWidth="1"/>
    <col min="14856" max="14856" width="10.88671875" style="224" customWidth="1"/>
    <col min="14857" max="14857" width="23.88671875" style="224" customWidth="1"/>
    <col min="14858" max="15089" width="9.109375" style="224"/>
    <col min="15090" max="15090" width="12.109375" style="224" customWidth="1"/>
    <col min="15091" max="15091" width="79.5546875" style="224" customWidth="1"/>
    <col min="15092" max="15092" width="22.5546875" style="224" customWidth="1"/>
    <col min="15093" max="15093" width="16.6640625" style="224" customWidth="1"/>
    <col min="15094" max="15094" width="13.88671875" style="224" customWidth="1"/>
    <col min="15095" max="15095" width="22.44140625" style="224" customWidth="1"/>
    <col min="15096" max="15096" width="16" style="224" customWidth="1"/>
    <col min="15097" max="15097" width="13.33203125" style="224" customWidth="1"/>
    <col min="15098" max="15098" width="23.88671875" style="224" customWidth="1"/>
    <col min="15099" max="15099" width="17" style="224" customWidth="1"/>
    <col min="15100" max="15100" width="15.109375" style="224" customWidth="1"/>
    <col min="15101" max="15105" width="0" style="224" hidden="1" customWidth="1"/>
    <col min="15106" max="15108" width="32.6640625" style="224" customWidth="1"/>
    <col min="15109" max="15109" width="27.44140625" style="224" customWidth="1"/>
    <col min="15110" max="15110" width="23.88671875" style="224" customWidth="1"/>
    <col min="15111" max="15111" width="15.88671875" style="224" customWidth="1"/>
    <col min="15112" max="15112" width="10.88671875" style="224" customWidth="1"/>
    <col min="15113" max="15113" width="23.88671875" style="224" customWidth="1"/>
    <col min="15114" max="15345" width="9.109375" style="224"/>
    <col min="15346" max="15346" width="12.109375" style="224" customWidth="1"/>
    <col min="15347" max="15347" width="79.5546875" style="224" customWidth="1"/>
    <col min="15348" max="15348" width="22.5546875" style="224" customWidth="1"/>
    <col min="15349" max="15349" width="16.6640625" style="224" customWidth="1"/>
    <col min="15350" max="15350" width="13.88671875" style="224" customWidth="1"/>
    <col min="15351" max="15351" width="22.44140625" style="224" customWidth="1"/>
    <col min="15352" max="15352" width="16" style="224" customWidth="1"/>
    <col min="15353" max="15353" width="13.33203125" style="224" customWidth="1"/>
    <col min="15354" max="15354" width="23.88671875" style="224" customWidth="1"/>
    <col min="15355" max="15355" width="17" style="224" customWidth="1"/>
    <col min="15356" max="15356" width="15.109375" style="224" customWidth="1"/>
    <col min="15357" max="15361" width="0" style="224" hidden="1" customWidth="1"/>
    <col min="15362" max="15364" width="32.6640625" style="224" customWidth="1"/>
    <col min="15365" max="15365" width="27.44140625" style="224" customWidth="1"/>
    <col min="15366" max="15366" width="23.88671875" style="224" customWidth="1"/>
    <col min="15367" max="15367" width="15.88671875" style="224" customWidth="1"/>
    <col min="15368" max="15368" width="10.88671875" style="224" customWidth="1"/>
    <col min="15369" max="15369" width="23.88671875" style="224" customWidth="1"/>
    <col min="15370" max="16384" width="9.109375" style="224"/>
  </cols>
  <sheetData>
    <row r="1" spans="1:47" ht="21">
      <c r="B1" s="201"/>
      <c r="C1" s="201"/>
      <c r="D1" s="291"/>
      <c r="E1" s="201"/>
      <c r="F1" s="201"/>
      <c r="H1" s="201"/>
      <c r="I1" s="292" t="s">
        <v>64</v>
      </c>
      <c r="J1" s="201"/>
      <c r="L1" s="394"/>
      <c r="M1" s="294"/>
      <c r="N1" s="394"/>
    </row>
    <row r="2" spans="1:47">
      <c r="B2" s="201"/>
      <c r="C2" s="201"/>
      <c r="D2" s="291"/>
      <c r="E2" s="201"/>
      <c r="F2" s="201"/>
      <c r="G2" s="293"/>
      <c r="H2" s="201"/>
      <c r="I2" s="294"/>
      <c r="J2" s="201"/>
      <c r="K2" s="293"/>
      <c r="L2" s="394"/>
      <c r="M2" s="294"/>
      <c r="N2" s="394"/>
      <c r="O2" s="293"/>
    </row>
    <row r="3" spans="1:47" s="138" customFormat="1" ht="27.6">
      <c r="A3" s="468" t="s">
        <v>172</v>
      </c>
      <c r="B3" s="468"/>
      <c r="C3" s="468"/>
      <c r="D3" s="468"/>
      <c r="E3" s="468"/>
      <c r="F3" s="468"/>
      <c r="G3" s="468"/>
      <c r="H3" s="468"/>
      <c r="I3" s="468"/>
      <c r="J3" s="468"/>
      <c r="K3" s="135"/>
      <c r="L3" s="240"/>
      <c r="M3" s="136"/>
      <c r="N3" s="240"/>
      <c r="O3" s="137"/>
      <c r="AH3" s="363"/>
      <c r="AI3" s="363"/>
      <c r="AJ3" s="363"/>
    </row>
    <row r="4" spans="1:47" s="138" customFormat="1" ht="27.6">
      <c r="A4" s="468" t="s">
        <v>261</v>
      </c>
      <c r="B4" s="468"/>
      <c r="C4" s="468"/>
      <c r="D4" s="468"/>
      <c r="E4" s="468"/>
      <c r="F4" s="468"/>
      <c r="G4" s="468"/>
      <c r="H4" s="468"/>
      <c r="I4" s="468"/>
      <c r="J4" s="468"/>
      <c r="K4" s="135"/>
      <c r="L4" s="240"/>
      <c r="M4" s="136"/>
      <c r="N4" s="240"/>
      <c r="O4" s="137"/>
      <c r="AH4" s="363"/>
      <c r="AI4" s="363"/>
      <c r="AJ4" s="363"/>
    </row>
    <row r="5" spans="1:47" s="138" customFormat="1" ht="17.399999999999999">
      <c r="A5" s="139"/>
      <c r="B5" s="139"/>
      <c r="C5" s="236"/>
      <c r="D5" s="236"/>
      <c r="E5" s="236"/>
      <c r="F5" s="236"/>
      <c r="G5" s="469"/>
      <c r="H5" s="469"/>
      <c r="I5" s="469"/>
      <c r="J5" s="469"/>
      <c r="K5" s="135"/>
      <c r="L5" s="240"/>
      <c r="M5" s="136"/>
      <c r="N5" s="240"/>
      <c r="O5" s="137"/>
      <c r="AH5" s="363"/>
      <c r="AI5" s="363"/>
      <c r="AJ5" s="363"/>
    </row>
    <row r="6" spans="1:47" s="144" customFormat="1" ht="20.399999999999999">
      <c r="A6" s="470" t="s">
        <v>65</v>
      </c>
      <c r="B6" s="470" t="s">
        <v>66</v>
      </c>
      <c r="C6" s="471" t="s">
        <v>262</v>
      </c>
      <c r="D6" s="471"/>
      <c r="E6" s="471" t="s">
        <v>263</v>
      </c>
      <c r="F6" s="471"/>
      <c r="G6" s="471" t="s">
        <v>264</v>
      </c>
      <c r="H6" s="471"/>
      <c r="I6" s="471"/>
      <c r="J6" s="140"/>
      <c r="K6" s="141"/>
      <c r="L6" s="241"/>
      <c r="M6" s="142"/>
      <c r="N6" s="241"/>
      <c r="O6" s="143"/>
      <c r="AH6" s="364"/>
      <c r="AI6" s="364"/>
      <c r="AJ6" s="364"/>
      <c r="AU6" s="387"/>
    </row>
    <row r="7" spans="1:47" s="144" customFormat="1" ht="67.2" customHeight="1">
      <c r="A7" s="470"/>
      <c r="B7" s="470"/>
      <c r="C7" s="145" t="s">
        <v>67</v>
      </c>
      <c r="D7" s="146" t="s">
        <v>68</v>
      </c>
      <c r="E7" s="147" t="s">
        <v>67</v>
      </c>
      <c r="F7" s="146" t="s">
        <v>68</v>
      </c>
      <c r="G7" s="145" t="s">
        <v>67</v>
      </c>
      <c r="H7" s="145" t="s">
        <v>68</v>
      </c>
      <c r="I7" s="147" t="s">
        <v>69</v>
      </c>
      <c r="J7" s="430" t="s">
        <v>70</v>
      </c>
      <c r="K7" s="141"/>
      <c r="L7" s="241"/>
      <c r="M7" s="142"/>
      <c r="N7" s="241"/>
      <c r="O7" s="143"/>
      <c r="V7" s="144">
        <f>G9/H9</f>
        <v>6146.3758448279095</v>
      </c>
      <c r="AH7" s="364"/>
      <c r="AI7" s="364"/>
      <c r="AJ7" s="364"/>
      <c r="AU7" s="387"/>
    </row>
    <row r="8" spans="1:47" s="152" customFormat="1" ht="18">
      <c r="A8" s="430">
        <v>1</v>
      </c>
      <c r="B8" s="430">
        <v>2</v>
      </c>
      <c r="C8" s="430">
        <v>3</v>
      </c>
      <c r="D8" s="148">
        <v>4</v>
      </c>
      <c r="E8" s="430">
        <v>6</v>
      </c>
      <c r="F8" s="148">
        <v>7</v>
      </c>
      <c r="G8" s="430">
        <v>9</v>
      </c>
      <c r="H8" s="430">
        <v>10</v>
      </c>
      <c r="I8" s="430">
        <v>11</v>
      </c>
      <c r="J8" s="430">
        <v>12</v>
      </c>
      <c r="K8" s="149"/>
      <c r="L8" s="242"/>
      <c r="M8" s="150"/>
      <c r="N8" s="242"/>
      <c r="O8" s="151"/>
      <c r="X8" s="405"/>
      <c r="Y8" s="405"/>
      <c r="AH8" s="365"/>
      <c r="AI8" s="365"/>
      <c r="AJ8" s="365"/>
    </row>
    <row r="9" spans="1:47" s="161" customFormat="1" ht="21">
      <c r="A9" s="153" t="s">
        <v>8</v>
      </c>
      <c r="B9" s="154" t="s">
        <v>71</v>
      </c>
      <c r="C9" s="155">
        <f t="shared" ref="C9:H9" si="0">C11+C12</f>
        <v>366479.19999999995</v>
      </c>
      <c r="D9" s="155">
        <f t="shared" si="0"/>
        <v>120.43519999999999</v>
      </c>
      <c r="E9" s="155">
        <f t="shared" si="0"/>
        <v>325492.69999999995</v>
      </c>
      <c r="F9" s="155">
        <f t="shared" si="0"/>
        <v>104.729</v>
      </c>
      <c r="G9" s="155">
        <f t="shared" si="0"/>
        <v>691971.90000000014</v>
      </c>
      <c r="H9" s="155">
        <f t="shared" si="0"/>
        <v>112.5821</v>
      </c>
      <c r="I9" s="156">
        <v>406.97282999999999</v>
      </c>
      <c r="J9" s="157"/>
      <c r="K9" s="158">
        <f>(D9+F9)/2</f>
        <v>112.5821</v>
      </c>
      <c r="L9" s="169">
        <f>H9-K9</f>
        <v>0</v>
      </c>
      <c r="M9" s="159">
        <f t="shared" ref="M9:M19" si="1">C9+E9</f>
        <v>691971.89999999991</v>
      </c>
      <c r="N9" s="169">
        <f>M9-G9</f>
        <v>0</v>
      </c>
      <c r="O9" s="160">
        <f>G9-G14</f>
        <v>647280.04500000016</v>
      </c>
      <c r="S9" s="237">
        <f>C9/D9</f>
        <v>3042.9575406525664</v>
      </c>
      <c r="T9" s="237">
        <f>E9/F9</f>
        <v>3107.9519521813436</v>
      </c>
      <c r="U9" s="237">
        <f>G9/H9</f>
        <v>6146.3758448279095</v>
      </c>
      <c r="X9" s="361"/>
      <c r="Y9" s="361"/>
      <c r="AG9" s="361"/>
      <c r="AH9" s="366"/>
      <c r="AI9" s="366"/>
      <c r="AJ9" s="366"/>
      <c r="AR9" s="386"/>
    </row>
    <row r="10" spans="1:47" s="167" customFormat="1" ht="21">
      <c r="A10" s="162"/>
      <c r="B10" s="163" t="s">
        <v>72</v>
      </c>
      <c r="C10" s="164"/>
      <c r="D10" s="164"/>
      <c r="E10" s="164"/>
      <c r="F10" s="164"/>
      <c r="G10" s="164"/>
      <c r="H10" s="164"/>
      <c r="I10" s="338"/>
      <c r="J10" s="165"/>
      <c r="K10" s="158">
        <f t="shared" ref="K10:K19" si="2">(D10+F10)/2</f>
        <v>0</v>
      </c>
      <c r="L10" s="169">
        <f t="shared" ref="L10:L76" si="3">H10-K10</f>
        <v>0</v>
      </c>
      <c r="M10" s="159">
        <f t="shared" si="1"/>
        <v>0</v>
      </c>
      <c r="N10" s="169">
        <f t="shared" ref="N10:N76" si="4">M10-G10</f>
        <v>0</v>
      </c>
      <c r="O10" s="166"/>
      <c r="Y10" s="342"/>
      <c r="Z10" s="356"/>
      <c r="AH10" s="367"/>
      <c r="AI10" s="367"/>
      <c r="AJ10" s="367"/>
    </row>
    <row r="11" spans="1:47" s="167" customFormat="1" ht="21">
      <c r="A11" s="162" t="s">
        <v>29</v>
      </c>
      <c r="B11" s="163" t="s">
        <v>73</v>
      </c>
      <c r="C11" s="164"/>
      <c r="D11" s="164"/>
      <c r="E11" s="164"/>
      <c r="F11" s="164"/>
      <c r="G11" s="164"/>
      <c r="H11" s="164"/>
      <c r="I11" s="338"/>
      <c r="J11" s="165"/>
      <c r="K11" s="158">
        <f t="shared" si="2"/>
        <v>0</v>
      </c>
      <c r="L11" s="169">
        <f t="shared" si="3"/>
        <v>0</v>
      </c>
      <c r="M11" s="159">
        <f t="shared" si="1"/>
        <v>0</v>
      </c>
      <c r="N11" s="169">
        <f t="shared" si="4"/>
        <v>0</v>
      </c>
      <c r="O11" s="166"/>
      <c r="Y11" s="342"/>
      <c r="AH11" s="367"/>
      <c r="AI11" s="367"/>
      <c r="AJ11" s="367"/>
    </row>
    <row r="12" spans="1:47" s="167" customFormat="1" ht="21">
      <c r="A12" s="162" t="s">
        <v>36</v>
      </c>
      <c r="B12" s="163" t="s">
        <v>74</v>
      </c>
      <c r="C12" s="164">
        <f>C14+C15+C16+C17+C19+C18+C20</f>
        <v>366479.19999999995</v>
      </c>
      <c r="D12" s="164">
        <f>D14+D15+D16+D17+D19+D18+D20</f>
        <v>120.43519999999999</v>
      </c>
      <c r="E12" s="164">
        <f t="shared" ref="E12:H12" si="5">E14+E15+E16+E17+E19+E18+E20</f>
        <v>325492.69999999995</v>
      </c>
      <c r="F12" s="164">
        <f t="shared" si="5"/>
        <v>104.729</v>
      </c>
      <c r="G12" s="164">
        <f t="shared" si="5"/>
        <v>691971.90000000014</v>
      </c>
      <c r="H12" s="164">
        <f t="shared" si="5"/>
        <v>112.5821</v>
      </c>
      <c r="I12" s="338"/>
      <c r="J12" s="165"/>
      <c r="K12" s="158">
        <f t="shared" si="2"/>
        <v>112.5821</v>
      </c>
      <c r="L12" s="169">
        <f t="shared" si="3"/>
        <v>0</v>
      </c>
      <c r="M12" s="159">
        <f t="shared" si="1"/>
        <v>691971.89999999991</v>
      </c>
      <c r="N12" s="169">
        <f t="shared" si="4"/>
        <v>0</v>
      </c>
      <c r="O12" s="166"/>
      <c r="S12" s="237">
        <f>C12/D12</f>
        <v>3042.9575406525664</v>
      </c>
      <c r="T12" s="237">
        <f>E12/F12</f>
        <v>3107.9519521813436</v>
      </c>
      <c r="U12" s="237">
        <f t="shared" ref="U12:U78" si="6">G12/H12</f>
        <v>6146.3758448279095</v>
      </c>
      <c r="V12" s="345">
        <f>ROUND(G12/$V$7,4)</f>
        <v>112.5821</v>
      </c>
      <c r="AH12" s="367"/>
      <c r="AI12" s="367"/>
      <c r="AJ12" s="367"/>
    </row>
    <row r="13" spans="1:47" s="167" customFormat="1" ht="21">
      <c r="A13" s="162"/>
      <c r="B13" s="163" t="s">
        <v>72</v>
      </c>
      <c r="C13" s="164"/>
      <c r="D13" s="164"/>
      <c r="E13" s="164"/>
      <c r="F13" s="164"/>
      <c r="G13" s="164"/>
      <c r="H13" s="164"/>
      <c r="I13" s="338"/>
      <c r="J13" s="165"/>
      <c r="K13" s="158">
        <f t="shared" si="2"/>
        <v>0</v>
      </c>
      <c r="L13" s="169">
        <f t="shared" si="3"/>
        <v>0</v>
      </c>
      <c r="M13" s="159">
        <f t="shared" si="1"/>
        <v>0</v>
      </c>
      <c r="N13" s="169">
        <f t="shared" si="4"/>
        <v>0</v>
      </c>
      <c r="O13" s="168"/>
      <c r="S13" s="237"/>
      <c r="T13" s="237"/>
      <c r="U13" s="237"/>
      <c r="V13" s="167">
        <f t="shared" ref="V13:V79" si="7">ROUND(G13/$V$7,4)</f>
        <v>0</v>
      </c>
      <c r="AH13" s="367"/>
      <c r="AI13" s="367"/>
      <c r="AJ13" s="367"/>
    </row>
    <row r="14" spans="1:47" s="167" customFormat="1" ht="21">
      <c r="A14" s="162" t="s">
        <v>75</v>
      </c>
      <c r="B14" s="163" t="s">
        <v>173</v>
      </c>
      <c r="C14" s="164">
        <f t="shared" ref="C14:H14" si="8">C112</f>
        <v>23487.618999999999</v>
      </c>
      <c r="D14" s="164">
        <f t="shared" si="8"/>
        <v>8.9619999999999997</v>
      </c>
      <c r="E14" s="164">
        <f t="shared" si="8"/>
        <v>21204.236000000001</v>
      </c>
      <c r="F14" s="164">
        <f t="shared" si="8"/>
        <v>8.9619999999999997</v>
      </c>
      <c r="G14" s="164">
        <f t="shared" si="8"/>
        <v>44691.854999999996</v>
      </c>
      <c r="H14" s="164">
        <f t="shared" si="8"/>
        <v>8.9619999999999997</v>
      </c>
      <c r="I14" s="338"/>
      <c r="J14" s="165"/>
      <c r="K14" s="158">
        <f t="shared" si="2"/>
        <v>8.9619999999999997</v>
      </c>
      <c r="L14" s="169">
        <f t="shared" si="3"/>
        <v>0</v>
      </c>
      <c r="M14" s="159">
        <f t="shared" si="1"/>
        <v>44691.854999999996</v>
      </c>
      <c r="N14" s="169">
        <f t="shared" si="4"/>
        <v>0</v>
      </c>
      <c r="O14" s="168"/>
      <c r="S14" s="237">
        <f t="shared" ref="S14:S19" si="9">C14/D14</f>
        <v>2620.8010488730192</v>
      </c>
      <c r="T14" s="237">
        <f t="shared" ref="T14:T19" si="10">E14/F14</f>
        <v>2366.0160678419998</v>
      </c>
      <c r="U14" s="237">
        <f t="shared" si="6"/>
        <v>4986.8171167150185</v>
      </c>
      <c r="V14" s="167">
        <f t="shared" si="7"/>
        <v>7.2713000000000001</v>
      </c>
      <c r="Y14" s="238"/>
      <c r="Z14" s="238"/>
      <c r="AH14" s="367"/>
      <c r="AI14" s="367"/>
      <c r="AJ14" s="367"/>
    </row>
    <row r="15" spans="1:47" s="167" customFormat="1" ht="21">
      <c r="A15" s="162" t="s">
        <v>77</v>
      </c>
      <c r="B15" s="163" t="s">
        <v>80</v>
      </c>
      <c r="C15" s="164">
        <f t="shared" ref="C15:H15" si="11">C113+C143</f>
        <v>318316.60699999996</v>
      </c>
      <c r="D15" s="164">
        <f t="shared" si="11"/>
        <v>103.36019999999999</v>
      </c>
      <c r="E15" s="164">
        <f t="shared" si="11"/>
        <v>281675.57700000005</v>
      </c>
      <c r="F15" s="164">
        <f t="shared" si="11"/>
        <v>88.615000000000009</v>
      </c>
      <c r="G15" s="164">
        <f t="shared" si="11"/>
        <v>599992.18400000012</v>
      </c>
      <c r="H15" s="164">
        <f t="shared" si="11"/>
        <v>95.987599999999986</v>
      </c>
      <c r="I15" s="338"/>
      <c r="J15" s="165"/>
      <c r="K15" s="158">
        <f t="shared" si="2"/>
        <v>95.9876</v>
      </c>
      <c r="L15" s="169">
        <f t="shared" si="3"/>
        <v>0</v>
      </c>
      <c r="M15" s="159">
        <f t="shared" si="1"/>
        <v>599992.18400000001</v>
      </c>
      <c r="N15" s="169">
        <f t="shared" si="4"/>
        <v>0</v>
      </c>
      <c r="O15" s="168"/>
      <c r="S15" s="237">
        <f t="shared" si="9"/>
        <v>3079.6825760786064</v>
      </c>
      <c r="T15" s="237">
        <f t="shared" si="10"/>
        <v>3178.6444394289906</v>
      </c>
      <c r="U15" s="237">
        <f t="shared" si="6"/>
        <v>6250.7259687709684</v>
      </c>
      <c r="V15" s="167">
        <f t="shared" si="7"/>
        <v>97.617199999999997</v>
      </c>
      <c r="Y15" s="238"/>
      <c r="AH15" s="367"/>
      <c r="AI15" s="367"/>
      <c r="AJ15" s="367"/>
      <c r="AQ15" s="358"/>
      <c r="AR15" s="358"/>
    </row>
    <row r="16" spans="1:47" s="167" customFormat="1" ht="21">
      <c r="A16" s="162" t="s">
        <v>79</v>
      </c>
      <c r="B16" s="163" t="s">
        <v>78</v>
      </c>
      <c r="C16" s="164">
        <f t="shared" ref="C16:H16" si="12">C114+C146</f>
        <v>749.06899999999996</v>
      </c>
      <c r="D16" s="164">
        <f t="shared" si="12"/>
        <v>0.21299999999999999</v>
      </c>
      <c r="E16" s="164">
        <f t="shared" si="12"/>
        <v>534.81200000000001</v>
      </c>
      <c r="F16" s="164">
        <f t="shared" si="12"/>
        <v>0.14000000000000001</v>
      </c>
      <c r="G16" s="164">
        <f t="shared" si="12"/>
        <v>1283.8809999999999</v>
      </c>
      <c r="H16" s="164">
        <f t="shared" si="12"/>
        <v>0.17649999999999999</v>
      </c>
      <c r="I16" s="337"/>
      <c r="J16" s="165"/>
      <c r="K16" s="158">
        <f t="shared" si="2"/>
        <v>0.17649999999999999</v>
      </c>
      <c r="L16" s="169">
        <f t="shared" si="3"/>
        <v>0</v>
      </c>
      <c r="M16" s="159">
        <f t="shared" si="1"/>
        <v>1283.8809999999999</v>
      </c>
      <c r="N16" s="169">
        <f t="shared" si="4"/>
        <v>0</v>
      </c>
      <c r="O16" s="168"/>
      <c r="S16" s="237">
        <f t="shared" si="9"/>
        <v>3516.7558685446006</v>
      </c>
      <c r="T16" s="237">
        <f t="shared" si="10"/>
        <v>3820.0857142857139</v>
      </c>
      <c r="U16" s="237">
        <f t="shared" si="6"/>
        <v>7274.1133144475916</v>
      </c>
      <c r="V16" s="167">
        <f t="shared" si="7"/>
        <v>0.2089</v>
      </c>
      <c r="Y16" s="238"/>
      <c r="Z16" s="358"/>
      <c r="AH16" s="367"/>
      <c r="AI16" s="367"/>
      <c r="AJ16" s="367"/>
      <c r="AK16" s="344"/>
    </row>
    <row r="17" spans="1:39" s="167" customFormat="1" ht="21">
      <c r="A17" s="162" t="s">
        <v>174</v>
      </c>
      <c r="B17" s="163" t="s">
        <v>76</v>
      </c>
      <c r="C17" s="164">
        <f t="shared" ref="C17:H17" si="13">C115+C144</f>
        <v>2630.9929999999999</v>
      </c>
      <c r="D17" s="164">
        <f t="shared" si="13"/>
        <v>0.96500000000000008</v>
      </c>
      <c r="E17" s="164">
        <f t="shared" si="13"/>
        <v>2343.3229999999999</v>
      </c>
      <c r="F17" s="164">
        <f t="shared" si="13"/>
        <v>0.75800000000000001</v>
      </c>
      <c r="G17" s="164">
        <f t="shared" si="13"/>
        <v>4974.3159999999998</v>
      </c>
      <c r="H17" s="164">
        <f t="shared" si="13"/>
        <v>0.86150000000000004</v>
      </c>
      <c r="I17" s="337"/>
      <c r="J17" s="165"/>
      <c r="K17" s="158">
        <f t="shared" si="2"/>
        <v>0.86150000000000004</v>
      </c>
      <c r="L17" s="169">
        <f t="shared" si="3"/>
        <v>0</v>
      </c>
      <c r="M17" s="159">
        <f t="shared" si="1"/>
        <v>4974.3159999999998</v>
      </c>
      <c r="N17" s="169">
        <f t="shared" si="4"/>
        <v>0</v>
      </c>
      <c r="O17" s="168"/>
      <c r="S17" s="237">
        <f t="shared" si="9"/>
        <v>2726.4176165803106</v>
      </c>
      <c r="T17" s="237">
        <f t="shared" si="10"/>
        <v>3091.4551451187335</v>
      </c>
      <c r="U17" s="237">
        <f t="shared" si="6"/>
        <v>5774.0174114915835</v>
      </c>
      <c r="V17" s="167">
        <f>ROUND(G17/$V$7,4)</f>
        <v>0.80930000000000002</v>
      </c>
      <c r="Y17" s="238"/>
      <c r="Z17" s="358"/>
      <c r="AH17" s="367"/>
      <c r="AI17" s="367"/>
      <c r="AJ17" s="367"/>
    </row>
    <row r="18" spans="1:39" s="167" customFormat="1" ht="21">
      <c r="A18" s="162" t="s">
        <v>175</v>
      </c>
      <c r="B18" s="163" t="s">
        <v>176</v>
      </c>
      <c r="C18" s="164">
        <f t="shared" ref="C18:H18" si="14">C145</f>
        <v>125.16500000000001</v>
      </c>
      <c r="D18" s="164">
        <f t="shared" si="14"/>
        <v>3.9E-2</v>
      </c>
      <c r="E18" s="164">
        <f t="shared" si="14"/>
        <v>92.853000000000009</v>
      </c>
      <c r="F18" s="164">
        <f t="shared" si="14"/>
        <v>6.2E-2</v>
      </c>
      <c r="G18" s="164">
        <f t="shared" si="14"/>
        <v>218.01800000000003</v>
      </c>
      <c r="H18" s="164">
        <f t="shared" si="14"/>
        <v>5.0500000000000003E-2</v>
      </c>
      <c r="I18" s="337"/>
      <c r="J18" s="165"/>
      <c r="K18" s="158">
        <f t="shared" si="2"/>
        <v>5.0500000000000003E-2</v>
      </c>
      <c r="L18" s="169">
        <f t="shared" si="3"/>
        <v>0</v>
      </c>
      <c r="M18" s="159">
        <f t="shared" si="1"/>
        <v>218.01800000000003</v>
      </c>
      <c r="N18" s="169">
        <f t="shared" si="4"/>
        <v>0</v>
      </c>
      <c r="O18" s="168"/>
      <c r="S18" s="237">
        <f t="shared" si="9"/>
        <v>3209.3589743589746</v>
      </c>
      <c r="T18" s="237">
        <f t="shared" si="10"/>
        <v>1497.6290322580646</v>
      </c>
      <c r="U18" s="237">
        <f t="shared" si="6"/>
        <v>4317.1881188118814</v>
      </c>
      <c r="V18" s="167">
        <f t="shared" si="7"/>
        <v>3.5499999999999997E-2</v>
      </c>
      <c r="Y18" s="238"/>
      <c r="Z18" s="358"/>
      <c r="AH18" s="367"/>
      <c r="AI18" s="367"/>
      <c r="AJ18" s="367"/>
    </row>
    <row r="19" spans="1:39" s="167" customFormat="1" ht="21">
      <c r="A19" s="162" t="s">
        <v>177</v>
      </c>
      <c r="B19" s="163" t="s">
        <v>178</v>
      </c>
      <c r="C19" s="164">
        <f t="shared" ref="C19:H19" si="15">C117</f>
        <v>21169.746999999999</v>
      </c>
      <c r="D19" s="164">
        <f t="shared" si="15"/>
        <v>6.8959999999999999</v>
      </c>
      <c r="E19" s="164">
        <f t="shared" si="15"/>
        <v>19641.899000000001</v>
      </c>
      <c r="F19" s="164">
        <f t="shared" si="15"/>
        <v>6.1920000000000002</v>
      </c>
      <c r="G19" s="164">
        <f t="shared" si="15"/>
        <v>40811.646000000001</v>
      </c>
      <c r="H19" s="164">
        <f t="shared" si="15"/>
        <v>6.5440000000000005</v>
      </c>
      <c r="I19" s="337"/>
      <c r="J19" s="165"/>
      <c r="K19" s="158">
        <f t="shared" si="2"/>
        <v>6.5440000000000005</v>
      </c>
      <c r="L19" s="169">
        <f t="shared" si="3"/>
        <v>0</v>
      </c>
      <c r="M19" s="159">
        <f t="shared" si="1"/>
        <v>40811.646000000001</v>
      </c>
      <c r="N19" s="169">
        <f t="shared" si="4"/>
        <v>0</v>
      </c>
      <c r="O19" s="168"/>
      <c r="S19" s="237">
        <f t="shared" si="9"/>
        <v>3069.858903712297</v>
      </c>
      <c r="T19" s="237">
        <f t="shared" si="10"/>
        <v>3172.1413113695094</v>
      </c>
      <c r="U19" s="237">
        <f t="shared" si="6"/>
        <v>6236.4984718826399</v>
      </c>
      <c r="V19" s="167">
        <f t="shared" si="7"/>
        <v>6.64</v>
      </c>
      <c r="Y19" s="238"/>
      <c r="Z19" s="358"/>
      <c r="AH19" s="367"/>
      <c r="AI19" s="367"/>
      <c r="AJ19" s="367"/>
    </row>
    <row r="20" spans="1:39" s="167" customFormat="1" ht="21">
      <c r="A20" s="162" t="s">
        <v>246</v>
      </c>
      <c r="B20" s="163" t="s">
        <v>245</v>
      </c>
      <c r="C20" s="164"/>
      <c r="D20" s="164"/>
      <c r="E20" s="164"/>
      <c r="F20" s="164"/>
      <c r="G20" s="164"/>
      <c r="H20" s="164"/>
      <c r="I20" s="337"/>
      <c r="J20" s="165"/>
      <c r="K20" s="158"/>
      <c r="L20" s="169"/>
      <c r="M20" s="159"/>
      <c r="N20" s="169"/>
      <c r="O20" s="168"/>
      <c r="S20" s="237"/>
      <c r="T20" s="237"/>
      <c r="U20" s="237"/>
      <c r="Y20" s="238"/>
      <c r="AH20" s="367"/>
      <c r="AI20" s="367"/>
      <c r="AJ20" s="367"/>
    </row>
    <row r="21" spans="1:39" s="161" customFormat="1" ht="21">
      <c r="A21" s="153" t="s">
        <v>9</v>
      </c>
      <c r="B21" s="154" t="s">
        <v>81</v>
      </c>
      <c r="C21" s="155">
        <f t="shared" ref="C21:H21" si="16">C119+C149</f>
        <v>46020.299999999996</v>
      </c>
      <c r="D21" s="155">
        <f t="shared" si="16"/>
        <v>14.625999999999999</v>
      </c>
      <c r="E21" s="171">
        <f t="shared" si="16"/>
        <v>46496.3</v>
      </c>
      <c r="F21" s="171">
        <f t="shared" si="16"/>
        <v>13.298</v>
      </c>
      <c r="G21" s="155">
        <f t="shared" si="16"/>
        <v>92516.6</v>
      </c>
      <c r="H21" s="155">
        <f t="shared" si="16"/>
        <v>13.962</v>
      </c>
      <c r="I21" s="339"/>
      <c r="J21" s="157"/>
      <c r="K21" s="158">
        <f t="shared" ref="K21:K84" si="17">(D21+F21)/2</f>
        <v>13.962</v>
      </c>
      <c r="L21" s="169">
        <f t="shared" si="3"/>
        <v>0</v>
      </c>
      <c r="M21" s="159">
        <f t="shared" ref="M21:M84" si="18">C21+E21</f>
        <v>92516.6</v>
      </c>
      <c r="N21" s="169">
        <f t="shared" si="4"/>
        <v>0</v>
      </c>
      <c r="O21" s="172">
        <f>G21/G9</f>
        <v>0.13369993781539394</v>
      </c>
      <c r="Q21" s="235">
        <f>C21+C24</f>
        <v>354527.20600000001</v>
      </c>
      <c r="S21" s="237">
        <f>C21/D21</f>
        <v>3146.4720361000955</v>
      </c>
      <c r="T21" s="237">
        <f>E21/F21</f>
        <v>3496.4881937133405</v>
      </c>
      <c r="U21" s="237">
        <f t="shared" si="6"/>
        <v>6626.314281621545</v>
      </c>
      <c r="V21" s="161">
        <f t="shared" si="7"/>
        <v>15.052199999999999</v>
      </c>
      <c r="X21" s="275">
        <f>G21/G9</f>
        <v>0.13369993781539394</v>
      </c>
      <c r="AH21" s="366"/>
      <c r="AI21" s="366"/>
      <c r="AJ21" s="366"/>
      <c r="AM21" s="275"/>
    </row>
    <row r="22" spans="1:39" s="161" customFormat="1" ht="41.4">
      <c r="A22" s="173" t="s">
        <v>10</v>
      </c>
      <c r="B22" s="154" t="s">
        <v>82</v>
      </c>
      <c r="C22" s="155">
        <f t="shared" ref="C22:H22" si="19">C24+C25</f>
        <v>320458.90000000002</v>
      </c>
      <c r="D22" s="155">
        <f t="shared" si="19"/>
        <v>105.8092</v>
      </c>
      <c r="E22" s="155">
        <f t="shared" si="19"/>
        <v>278996.39999999997</v>
      </c>
      <c r="F22" s="171">
        <f t="shared" si="19"/>
        <v>91.430999999999997</v>
      </c>
      <c r="G22" s="155">
        <f>G24+G25</f>
        <v>599455.30000000005</v>
      </c>
      <c r="H22" s="155">
        <f t="shared" si="19"/>
        <v>98.620099999999994</v>
      </c>
      <c r="I22" s="336"/>
      <c r="J22" s="157"/>
      <c r="K22" s="158">
        <f t="shared" si="17"/>
        <v>98.620100000000008</v>
      </c>
      <c r="L22" s="169">
        <f>H22-K22</f>
        <v>0</v>
      </c>
      <c r="M22" s="159">
        <f t="shared" si="18"/>
        <v>599455.30000000005</v>
      </c>
      <c r="N22" s="169">
        <f t="shared" si="4"/>
        <v>0</v>
      </c>
      <c r="O22" s="169"/>
      <c r="Q22" s="235">
        <f>E21+E24</f>
        <v>315485.88499999995</v>
      </c>
      <c r="S22" s="237">
        <f>C22/D22</f>
        <v>3028.6487375388911</v>
      </c>
      <c r="T22" s="237">
        <f>E22/F22</f>
        <v>3051.4420710699869</v>
      </c>
      <c r="U22" s="237">
        <f t="shared" si="6"/>
        <v>6078.4292451538795</v>
      </c>
      <c r="V22" s="161">
        <f t="shared" si="7"/>
        <v>97.529899999999998</v>
      </c>
      <c r="AH22" s="366"/>
      <c r="AI22" s="366"/>
      <c r="AJ22" s="366"/>
    </row>
    <row r="23" spans="1:39" s="167" customFormat="1" ht="21">
      <c r="A23" s="162"/>
      <c r="B23" s="163" t="s">
        <v>83</v>
      </c>
      <c r="C23" s="155"/>
      <c r="D23" s="155"/>
      <c r="E23" s="164">
        <f>G23-C23</f>
        <v>0</v>
      </c>
      <c r="F23" s="164"/>
      <c r="G23" s="155"/>
      <c r="H23" s="155"/>
      <c r="I23" s="337"/>
      <c r="J23" s="165"/>
      <c r="K23" s="158">
        <f t="shared" si="17"/>
        <v>0</v>
      </c>
      <c r="L23" s="169">
        <f>H23-K23</f>
        <v>0</v>
      </c>
      <c r="M23" s="159">
        <f t="shared" si="18"/>
        <v>0</v>
      </c>
      <c r="N23" s="169">
        <f t="shared" si="4"/>
        <v>0</v>
      </c>
      <c r="O23" s="168"/>
      <c r="S23" s="237"/>
      <c r="T23" s="237"/>
      <c r="U23" s="237"/>
      <c r="V23" s="167">
        <f t="shared" si="7"/>
        <v>0</v>
      </c>
      <c r="AH23" s="367"/>
      <c r="AI23" s="367"/>
      <c r="AJ23" s="367"/>
    </row>
    <row r="24" spans="1:39" s="167" customFormat="1" ht="21">
      <c r="A24" s="162" t="s">
        <v>84</v>
      </c>
      <c r="B24" s="163" t="s">
        <v>85</v>
      </c>
      <c r="C24" s="164">
        <f t="shared" ref="C24:H24" si="20">C122+C152</f>
        <v>308506.90600000002</v>
      </c>
      <c r="D24" s="164">
        <f t="shared" si="20"/>
        <v>101.8792</v>
      </c>
      <c r="E24" s="164">
        <f t="shared" si="20"/>
        <v>268989.58499999996</v>
      </c>
      <c r="F24" s="164">
        <f t="shared" si="20"/>
        <v>88.194000000000003</v>
      </c>
      <c r="G24" s="164">
        <f t="shared" si="20"/>
        <v>577496.49100000004</v>
      </c>
      <c r="H24" s="164">
        <f t="shared" si="20"/>
        <v>95.036599999999993</v>
      </c>
      <c r="I24" s="337"/>
      <c r="J24" s="165"/>
      <c r="K24" s="158">
        <f t="shared" si="17"/>
        <v>95.036599999999993</v>
      </c>
      <c r="L24" s="169">
        <f t="shared" si="3"/>
        <v>0</v>
      </c>
      <c r="M24" s="159">
        <f t="shared" si="18"/>
        <v>577496.49099999992</v>
      </c>
      <c r="N24" s="169">
        <f t="shared" si="4"/>
        <v>0</v>
      </c>
      <c r="O24" s="168"/>
      <c r="S24" s="237">
        <f>C24/D24</f>
        <v>3028.1638057621185</v>
      </c>
      <c r="T24" s="237">
        <f>E24/F24</f>
        <v>3049.976018776787</v>
      </c>
      <c r="U24" s="237">
        <f t="shared" si="6"/>
        <v>6076.5693532807372</v>
      </c>
      <c r="V24" s="167">
        <f t="shared" si="7"/>
        <v>93.9572</v>
      </c>
      <c r="AH24" s="367"/>
      <c r="AI24" s="367"/>
      <c r="AJ24" s="367"/>
    </row>
    <row r="25" spans="1:39" s="167" customFormat="1" ht="21">
      <c r="A25" s="162" t="s">
        <v>86</v>
      </c>
      <c r="B25" s="163" t="s">
        <v>87</v>
      </c>
      <c r="C25" s="164">
        <f>C27+C29+C31+C33+C35</f>
        <v>11951.994000000001</v>
      </c>
      <c r="D25" s="164">
        <f>D31+D27+D29+D33+D35</f>
        <v>3.93</v>
      </c>
      <c r="E25" s="164">
        <f t="shared" ref="E25:H25" si="21">E31+E27+E29+E33+E35</f>
        <v>10006.815000000001</v>
      </c>
      <c r="F25" s="164">
        <f t="shared" si="21"/>
        <v>3.2370000000000001</v>
      </c>
      <c r="G25" s="164">
        <f t="shared" si="21"/>
        <v>21958.809000000001</v>
      </c>
      <c r="H25" s="164">
        <f t="shared" si="21"/>
        <v>3.5834999999999999</v>
      </c>
      <c r="I25" s="338"/>
      <c r="J25" s="165"/>
      <c r="K25" s="158">
        <f t="shared" si="17"/>
        <v>3.5834999999999999</v>
      </c>
      <c r="L25" s="169">
        <f t="shared" si="3"/>
        <v>0</v>
      </c>
      <c r="M25" s="159">
        <f t="shared" si="18"/>
        <v>21958.809000000001</v>
      </c>
      <c r="N25" s="169">
        <f t="shared" si="4"/>
        <v>0</v>
      </c>
      <c r="O25" s="168"/>
      <c r="S25" s="237">
        <f>C25/D25</f>
        <v>3041.2198473282442</v>
      </c>
      <c r="T25" s="237">
        <f>E25/F25</f>
        <v>3091.3855421686749</v>
      </c>
      <c r="U25" s="237">
        <f t="shared" si="6"/>
        <v>6127.7547090832986</v>
      </c>
      <c r="V25" s="167">
        <f t="shared" si="7"/>
        <v>3.5726</v>
      </c>
      <c r="AH25" s="367"/>
      <c r="AI25" s="367"/>
      <c r="AJ25" s="367"/>
    </row>
    <row r="26" spans="1:39" s="167" customFormat="1" ht="21">
      <c r="A26" s="162"/>
      <c r="B26" s="163" t="s">
        <v>83</v>
      </c>
      <c r="C26" s="164"/>
      <c r="D26" s="164"/>
      <c r="E26" s="164"/>
      <c r="F26" s="164"/>
      <c r="G26" s="164"/>
      <c r="H26" s="164"/>
      <c r="I26" s="337"/>
      <c r="J26" s="165"/>
      <c r="K26" s="158">
        <f t="shared" si="17"/>
        <v>0</v>
      </c>
      <c r="L26" s="169">
        <f t="shared" si="3"/>
        <v>0</v>
      </c>
      <c r="M26" s="159">
        <f t="shared" si="18"/>
        <v>0</v>
      </c>
      <c r="N26" s="169">
        <f t="shared" si="4"/>
        <v>0</v>
      </c>
      <c r="O26" s="168"/>
      <c r="S26" s="237"/>
      <c r="T26" s="237"/>
      <c r="U26" s="237"/>
      <c r="V26" s="167">
        <f t="shared" si="7"/>
        <v>0</v>
      </c>
      <c r="AH26" s="367"/>
      <c r="AI26" s="367"/>
      <c r="AJ26" s="367"/>
    </row>
    <row r="27" spans="1:39" s="167" customFormat="1" ht="21">
      <c r="A27" s="162" t="s">
        <v>88</v>
      </c>
      <c r="B27" s="163" t="s">
        <v>80</v>
      </c>
      <c r="C27" s="164"/>
      <c r="D27" s="164"/>
      <c r="E27" s="164"/>
      <c r="F27" s="164"/>
      <c r="G27" s="164"/>
      <c r="H27" s="164"/>
      <c r="I27" s="337"/>
      <c r="J27" s="165"/>
      <c r="K27" s="158">
        <f t="shared" si="17"/>
        <v>0</v>
      </c>
      <c r="L27" s="169">
        <f t="shared" si="3"/>
        <v>0</v>
      </c>
      <c r="M27" s="159">
        <f t="shared" si="18"/>
        <v>0</v>
      </c>
      <c r="N27" s="169">
        <f t="shared" si="4"/>
        <v>0</v>
      </c>
      <c r="O27" s="168"/>
      <c r="S27" s="237"/>
      <c r="T27" s="237"/>
      <c r="U27" s="237"/>
      <c r="V27" s="167">
        <f t="shared" si="7"/>
        <v>0</v>
      </c>
      <c r="AH27" s="367"/>
      <c r="AI27" s="367"/>
      <c r="AJ27" s="367"/>
    </row>
    <row r="28" spans="1:39" s="167" customFormat="1" ht="21">
      <c r="A28" s="174" t="s">
        <v>164</v>
      </c>
      <c r="B28" s="175" t="s">
        <v>179</v>
      </c>
      <c r="C28" s="164">
        <f t="shared" ref="C28:H28" si="22">C27-C15</f>
        <v>-318316.60699999996</v>
      </c>
      <c r="D28" s="164">
        <f t="shared" si="22"/>
        <v>-103.36019999999999</v>
      </c>
      <c r="E28" s="164">
        <f t="shared" si="22"/>
        <v>-281675.57700000005</v>
      </c>
      <c r="F28" s="164">
        <f t="shared" si="22"/>
        <v>-88.615000000000009</v>
      </c>
      <c r="G28" s="164">
        <f t="shared" si="22"/>
        <v>-599992.18400000012</v>
      </c>
      <c r="H28" s="164">
        <f t="shared" si="22"/>
        <v>-95.987599999999986</v>
      </c>
      <c r="I28" s="337"/>
      <c r="J28" s="165"/>
      <c r="K28" s="158">
        <f t="shared" si="17"/>
        <v>-95.9876</v>
      </c>
      <c r="L28" s="169">
        <f t="shared" si="3"/>
        <v>0</v>
      </c>
      <c r="M28" s="159">
        <f t="shared" si="18"/>
        <v>-599992.18400000001</v>
      </c>
      <c r="N28" s="169">
        <f t="shared" si="4"/>
        <v>0</v>
      </c>
      <c r="O28" s="168"/>
      <c r="S28" s="237">
        <f>C28/D28</f>
        <v>3079.6825760786064</v>
      </c>
      <c r="T28" s="237">
        <f>E28/F28</f>
        <v>3178.6444394289906</v>
      </c>
      <c r="U28" s="237">
        <f t="shared" si="6"/>
        <v>6250.7259687709684</v>
      </c>
      <c r="V28" s="167">
        <f t="shared" si="7"/>
        <v>-97.617199999999997</v>
      </c>
      <c r="AH28" s="367"/>
      <c r="AI28" s="367"/>
      <c r="AJ28" s="367"/>
    </row>
    <row r="29" spans="1:39" s="167" customFormat="1" ht="21">
      <c r="A29" s="162" t="s">
        <v>180</v>
      </c>
      <c r="B29" s="163" t="s">
        <v>181</v>
      </c>
      <c r="C29" s="164"/>
      <c r="D29" s="164"/>
      <c r="E29" s="164"/>
      <c r="F29" s="164"/>
      <c r="G29" s="164"/>
      <c r="H29" s="164"/>
      <c r="I29" s="337"/>
      <c r="J29" s="165"/>
      <c r="K29" s="158">
        <f t="shared" si="17"/>
        <v>0</v>
      </c>
      <c r="L29" s="169">
        <f t="shared" si="3"/>
        <v>0</v>
      </c>
      <c r="M29" s="159">
        <f t="shared" si="18"/>
        <v>0</v>
      </c>
      <c r="N29" s="169">
        <f t="shared" si="4"/>
        <v>0</v>
      </c>
      <c r="O29" s="168"/>
      <c r="S29" s="237"/>
      <c r="T29" s="237"/>
      <c r="U29" s="237"/>
      <c r="V29" s="167">
        <f t="shared" si="7"/>
        <v>0</v>
      </c>
      <c r="AH29" s="367"/>
      <c r="AI29" s="367"/>
      <c r="AJ29" s="367"/>
    </row>
    <row r="30" spans="1:39" s="167" customFormat="1" ht="21">
      <c r="A30" s="174" t="s">
        <v>165</v>
      </c>
      <c r="B30" s="175" t="s">
        <v>182</v>
      </c>
      <c r="C30" s="164">
        <f>C29-C16</f>
        <v>-749.06899999999996</v>
      </c>
      <c r="D30" s="164">
        <f>D29-D16</f>
        <v>-0.21299999999999999</v>
      </c>
      <c r="E30" s="164">
        <f>G30-C30</f>
        <v>-534.8119999999999</v>
      </c>
      <c r="F30" s="164">
        <f>H30-D30</f>
        <v>3.6500000000000005E-2</v>
      </c>
      <c r="G30" s="164">
        <f>G29-G16</f>
        <v>-1283.8809999999999</v>
      </c>
      <c r="H30" s="164">
        <f>H29-H16</f>
        <v>-0.17649999999999999</v>
      </c>
      <c r="I30" s="337"/>
      <c r="J30" s="165"/>
      <c r="K30" s="158">
        <f t="shared" si="17"/>
        <v>-8.8249999999999995E-2</v>
      </c>
      <c r="L30" s="169">
        <f t="shared" si="3"/>
        <v>-8.8249999999999995E-2</v>
      </c>
      <c r="M30" s="159">
        <f t="shared" si="18"/>
        <v>-1283.8809999999999</v>
      </c>
      <c r="N30" s="169">
        <f t="shared" si="4"/>
        <v>0</v>
      </c>
      <c r="O30" s="168"/>
      <c r="S30" s="237">
        <f>C30/D30</f>
        <v>3516.7558685446006</v>
      </c>
      <c r="T30" s="237">
        <f>E30/F30</f>
        <v>-14652.383561643832</v>
      </c>
      <c r="U30" s="237">
        <f t="shared" si="6"/>
        <v>7274.1133144475916</v>
      </c>
      <c r="V30" s="167">
        <f t="shared" si="7"/>
        <v>-0.2089</v>
      </c>
      <c r="AH30" s="367"/>
      <c r="AI30" s="367"/>
      <c r="AJ30" s="367"/>
    </row>
    <row r="31" spans="1:39" s="167" customFormat="1" ht="21">
      <c r="A31" s="162" t="s">
        <v>183</v>
      </c>
      <c r="B31" s="163" t="s">
        <v>76</v>
      </c>
      <c r="C31" s="164">
        <f>C129+C157</f>
        <v>11732.312</v>
      </c>
      <c r="D31" s="164">
        <f>D129+D157</f>
        <v>3.8580000000000001</v>
      </c>
      <c r="E31" s="164">
        <f t="shared" ref="E31:H31" si="23">E129+E157</f>
        <v>9786.52</v>
      </c>
      <c r="F31" s="164">
        <f t="shared" si="23"/>
        <v>3.1659999999999999</v>
      </c>
      <c r="G31" s="164">
        <f t="shared" si="23"/>
        <v>21518.832000000002</v>
      </c>
      <c r="H31" s="164">
        <f t="shared" si="23"/>
        <v>3.512</v>
      </c>
      <c r="I31" s="337"/>
      <c r="J31" s="165"/>
      <c r="K31" s="158">
        <f t="shared" si="17"/>
        <v>3.512</v>
      </c>
      <c r="L31" s="169">
        <f t="shared" si="3"/>
        <v>0</v>
      </c>
      <c r="M31" s="159">
        <f t="shared" si="18"/>
        <v>21518.832000000002</v>
      </c>
      <c r="N31" s="169">
        <f t="shared" si="4"/>
        <v>0</v>
      </c>
      <c r="O31" s="168"/>
      <c r="S31" s="237">
        <f>C31/D31</f>
        <v>3041.0347330222912</v>
      </c>
      <c r="T31" s="237">
        <f>E31/F31</f>
        <v>3091.1307643714467</v>
      </c>
      <c r="U31" s="237">
        <f t="shared" si="6"/>
        <v>6127.2300683371304</v>
      </c>
      <c r="V31" s="167">
        <f t="shared" si="7"/>
        <v>3.5011000000000001</v>
      </c>
      <c r="AH31" s="367"/>
      <c r="AI31" s="367"/>
      <c r="AJ31" s="367"/>
    </row>
    <row r="32" spans="1:39" s="167" customFormat="1" ht="21">
      <c r="A32" s="174" t="s">
        <v>184</v>
      </c>
      <c r="B32" s="175" t="s">
        <v>185</v>
      </c>
      <c r="C32" s="164">
        <f t="shared" ref="C32:H32" si="24">C31-C17</f>
        <v>9101.3189999999995</v>
      </c>
      <c r="D32" s="164">
        <f t="shared" si="24"/>
        <v>2.8929999999999998</v>
      </c>
      <c r="E32" s="164">
        <f t="shared" si="24"/>
        <v>7443.1970000000001</v>
      </c>
      <c r="F32" s="164">
        <f t="shared" si="24"/>
        <v>2.4079999999999999</v>
      </c>
      <c r="G32" s="164">
        <f t="shared" si="24"/>
        <v>16544.516000000003</v>
      </c>
      <c r="H32" s="164">
        <f t="shared" si="24"/>
        <v>2.6505000000000001</v>
      </c>
      <c r="I32" s="337"/>
      <c r="J32" s="165"/>
      <c r="K32" s="158">
        <f t="shared" si="17"/>
        <v>2.6505000000000001</v>
      </c>
      <c r="L32" s="169">
        <f t="shared" si="3"/>
        <v>0</v>
      </c>
      <c r="M32" s="159">
        <f t="shared" si="18"/>
        <v>16544.516</v>
      </c>
      <c r="N32" s="169">
        <f t="shared" si="4"/>
        <v>0</v>
      </c>
      <c r="O32" s="168"/>
      <c r="S32" s="237">
        <f>C32/D32</f>
        <v>3145.9796059453856</v>
      </c>
      <c r="T32" s="237">
        <f>E32/F32</f>
        <v>3091.0286544850501</v>
      </c>
      <c r="U32" s="237">
        <f t="shared" si="6"/>
        <v>6242.035842293908</v>
      </c>
      <c r="V32" s="167">
        <f t="shared" si="7"/>
        <v>2.6918000000000002</v>
      </c>
      <c r="AH32" s="367"/>
      <c r="AI32" s="367"/>
      <c r="AJ32" s="367"/>
    </row>
    <row r="33" spans="1:36" s="167" customFormat="1" ht="21">
      <c r="A33" s="174" t="s">
        <v>186</v>
      </c>
      <c r="B33" s="163" t="s">
        <v>178</v>
      </c>
      <c r="C33" s="164"/>
      <c r="D33" s="164"/>
      <c r="E33" s="164">
        <f>G33-C33</f>
        <v>0</v>
      </c>
      <c r="F33" s="164"/>
      <c r="G33" s="164"/>
      <c r="H33" s="164"/>
      <c r="I33" s="337"/>
      <c r="J33" s="165"/>
      <c r="K33" s="158">
        <f t="shared" si="17"/>
        <v>0</v>
      </c>
      <c r="L33" s="169">
        <f t="shared" si="3"/>
        <v>0</v>
      </c>
      <c r="M33" s="159">
        <f t="shared" si="18"/>
        <v>0</v>
      </c>
      <c r="N33" s="169">
        <f t="shared" si="4"/>
        <v>0</v>
      </c>
      <c r="O33" s="168"/>
      <c r="S33" s="237"/>
      <c r="T33" s="237"/>
      <c r="U33" s="237"/>
      <c r="V33" s="167">
        <f t="shared" si="7"/>
        <v>0</v>
      </c>
      <c r="AH33" s="367"/>
      <c r="AI33" s="367"/>
      <c r="AJ33" s="367"/>
    </row>
    <row r="34" spans="1:36" s="167" customFormat="1" ht="21">
      <c r="A34" s="174" t="s">
        <v>187</v>
      </c>
      <c r="B34" s="175" t="s">
        <v>188</v>
      </c>
      <c r="C34" s="164">
        <f>C33-C19</f>
        <v>-21169.746999999999</v>
      </c>
      <c r="D34" s="164">
        <f>D33-D19</f>
        <v>-6.8959999999999999</v>
      </c>
      <c r="E34" s="164">
        <f t="shared" ref="E34:H34" si="25">E33-E19</f>
        <v>-19641.899000000001</v>
      </c>
      <c r="F34" s="164">
        <f t="shared" si="25"/>
        <v>-6.1920000000000002</v>
      </c>
      <c r="G34" s="164">
        <f t="shared" si="25"/>
        <v>-40811.646000000001</v>
      </c>
      <c r="H34" s="164">
        <f t="shared" si="25"/>
        <v>-6.5440000000000005</v>
      </c>
      <c r="I34" s="337"/>
      <c r="J34" s="165"/>
      <c r="K34" s="158">
        <f t="shared" si="17"/>
        <v>-6.5440000000000005</v>
      </c>
      <c r="L34" s="169">
        <f t="shared" si="3"/>
        <v>0</v>
      </c>
      <c r="M34" s="159">
        <f t="shared" si="18"/>
        <v>-40811.646000000001</v>
      </c>
      <c r="N34" s="169">
        <f t="shared" si="4"/>
        <v>0</v>
      </c>
      <c r="O34" s="168"/>
      <c r="S34" s="237">
        <f>C34/D34</f>
        <v>3069.858903712297</v>
      </c>
      <c r="T34" s="237">
        <f>E34/F34</f>
        <v>3172.1413113695094</v>
      </c>
      <c r="U34" s="237">
        <f t="shared" ref="U34" si="26">G34/H34</f>
        <v>6236.4984718826399</v>
      </c>
      <c r="V34" s="167">
        <f t="shared" si="7"/>
        <v>-6.64</v>
      </c>
      <c r="AH34" s="367"/>
      <c r="AI34" s="367"/>
      <c r="AJ34" s="367"/>
    </row>
    <row r="35" spans="1:36" s="167" customFormat="1" ht="21">
      <c r="A35" s="174" t="s">
        <v>244</v>
      </c>
      <c r="B35" s="163" t="s">
        <v>245</v>
      </c>
      <c r="C35" s="164">
        <f>C133+C163</f>
        <v>219.68199999999999</v>
      </c>
      <c r="D35" s="164">
        <f>D133+D163</f>
        <v>7.1999999999999995E-2</v>
      </c>
      <c r="E35" s="164">
        <f>G35-C35</f>
        <v>220.29499999999999</v>
      </c>
      <c r="F35" s="164">
        <f>F133+F163</f>
        <v>7.0999999999999994E-2</v>
      </c>
      <c r="G35" s="164">
        <f>G133+G163</f>
        <v>439.97699999999998</v>
      </c>
      <c r="H35" s="164">
        <f>H133+H163</f>
        <v>7.1499999999999994E-2</v>
      </c>
      <c r="I35" s="337"/>
      <c r="J35" s="165"/>
      <c r="K35" s="158">
        <f t="shared" si="17"/>
        <v>7.1499999999999994E-2</v>
      </c>
      <c r="L35" s="169">
        <f t="shared" si="3"/>
        <v>0</v>
      </c>
      <c r="M35" s="159">
        <f t="shared" si="18"/>
        <v>439.97699999999998</v>
      </c>
      <c r="N35" s="169">
        <f t="shared" si="4"/>
        <v>0</v>
      </c>
      <c r="O35" s="168"/>
      <c r="S35" s="237"/>
      <c r="T35" s="237"/>
      <c r="U35" s="237"/>
      <c r="V35" s="167">
        <f t="shared" si="7"/>
        <v>7.1599999999999997E-2</v>
      </c>
      <c r="AH35" s="367"/>
      <c r="AI35" s="367"/>
      <c r="AJ35" s="367"/>
    </row>
    <row r="36" spans="1:36" s="167" customFormat="1" ht="21">
      <c r="A36" s="174" t="s">
        <v>243</v>
      </c>
      <c r="B36" s="175" t="s">
        <v>188</v>
      </c>
      <c r="C36" s="164">
        <f>C35-C20</f>
        <v>219.68199999999999</v>
      </c>
      <c r="D36" s="164">
        <f>D35-D20</f>
        <v>7.1999999999999995E-2</v>
      </c>
      <c r="E36" s="164">
        <f t="shared" ref="E36:H36" si="27">E35-E20</f>
        <v>220.29499999999999</v>
      </c>
      <c r="F36" s="164">
        <f t="shared" si="27"/>
        <v>7.0999999999999994E-2</v>
      </c>
      <c r="G36" s="164">
        <f t="shared" si="27"/>
        <v>439.97699999999998</v>
      </c>
      <c r="H36" s="164">
        <f t="shared" si="27"/>
        <v>7.1499999999999994E-2</v>
      </c>
      <c r="I36" s="337"/>
      <c r="J36" s="165"/>
      <c r="K36" s="158">
        <f t="shared" si="17"/>
        <v>7.1499999999999994E-2</v>
      </c>
      <c r="L36" s="169">
        <f t="shared" si="3"/>
        <v>0</v>
      </c>
      <c r="M36" s="159">
        <f t="shared" si="18"/>
        <v>439.97699999999998</v>
      </c>
      <c r="N36" s="169">
        <f t="shared" si="4"/>
        <v>0</v>
      </c>
      <c r="O36" s="168"/>
      <c r="S36" s="237">
        <f t="shared" ref="S36:S99" si="28">C36/D36</f>
        <v>3051.1388888888891</v>
      </c>
      <c r="T36" s="237">
        <f t="shared" ref="T36:T99" si="29">E36/F36</f>
        <v>3102.7464788732395</v>
      </c>
      <c r="U36" s="237">
        <f t="shared" si="6"/>
        <v>6153.5244755244757</v>
      </c>
      <c r="V36" s="167">
        <f t="shared" si="7"/>
        <v>7.1599999999999997E-2</v>
      </c>
      <c r="AH36" s="367"/>
      <c r="AI36" s="367"/>
      <c r="AJ36" s="367"/>
    </row>
    <row r="37" spans="1:36" s="167" customFormat="1" ht="21">
      <c r="A37" s="174"/>
      <c r="B37" s="175" t="s">
        <v>97</v>
      </c>
      <c r="C37" s="164"/>
      <c r="D37" s="164"/>
      <c r="E37" s="164"/>
      <c r="F37" s="164"/>
      <c r="G37" s="164"/>
      <c r="H37" s="164"/>
      <c r="I37" s="337"/>
      <c r="J37" s="165"/>
      <c r="K37" s="158">
        <f t="shared" si="17"/>
        <v>0</v>
      </c>
      <c r="L37" s="169">
        <f t="shared" si="3"/>
        <v>0</v>
      </c>
      <c r="M37" s="159">
        <f t="shared" si="18"/>
        <v>0</v>
      </c>
      <c r="N37" s="169">
        <f t="shared" si="4"/>
        <v>0</v>
      </c>
      <c r="O37" s="168"/>
      <c r="S37" s="237" t="e">
        <f t="shared" si="28"/>
        <v>#DIV/0!</v>
      </c>
      <c r="T37" s="237" t="e">
        <f t="shared" si="29"/>
        <v>#DIV/0!</v>
      </c>
      <c r="U37" s="237" t="e">
        <f t="shared" si="6"/>
        <v>#DIV/0!</v>
      </c>
      <c r="V37" s="167">
        <f t="shared" si="7"/>
        <v>0</v>
      </c>
      <c r="AH37" s="367"/>
      <c r="AI37" s="367"/>
      <c r="AJ37" s="367"/>
    </row>
    <row r="38" spans="1:36" s="161" customFormat="1" ht="21" hidden="1">
      <c r="A38" s="153" t="s">
        <v>11</v>
      </c>
      <c r="B38" s="154" t="s">
        <v>89</v>
      </c>
      <c r="C38" s="164"/>
      <c r="D38" s="164"/>
      <c r="E38" s="155">
        <f t="shared" ref="E38:E101" si="30">G38-C38</f>
        <v>0</v>
      </c>
      <c r="F38" s="155"/>
      <c r="G38" s="164"/>
      <c r="H38" s="164"/>
      <c r="I38" s="336"/>
      <c r="J38" s="157"/>
      <c r="K38" s="158">
        <f t="shared" si="17"/>
        <v>0</v>
      </c>
      <c r="L38" s="169">
        <f t="shared" si="3"/>
        <v>0</v>
      </c>
      <c r="M38" s="159">
        <f t="shared" si="18"/>
        <v>0</v>
      </c>
      <c r="N38" s="169">
        <f t="shared" si="4"/>
        <v>0</v>
      </c>
      <c r="O38" s="169"/>
      <c r="S38" s="237" t="e">
        <f t="shared" si="28"/>
        <v>#DIV/0!</v>
      </c>
      <c r="T38" s="237" t="e">
        <f t="shared" si="29"/>
        <v>#DIV/0!</v>
      </c>
      <c r="U38" s="237" t="e">
        <f t="shared" si="6"/>
        <v>#DIV/0!</v>
      </c>
      <c r="V38" s="161">
        <f t="shared" si="7"/>
        <v>0</v>
      </c>
      <c r="AH38" s="366"/>
      <c r="AI38" s="366"/>
      <c r="AJ38" s="366"/>
    </row>
    <row r="39" spans="1:36" s="167" customFormat="1" ht="21" hidden="1">
      <c r="A39" s="162"/>
      <c r="B39" s="163" t="s">
        <v>72</v>
      </c>
      <c r="C39" s="164"/>
      <c r="D39" s="164"/>
      <c r="E39" s="164">
        <f t="shared" si="30"/>
        <v>0</v>
      </c>
      <c r="F39" s="164"/>
      <c r="G39" s="164"/>
      <c r="H39" s="164"/>
      <c r="I39" s="337"/>
      <c r="J39" s="165"/>
      <c r="K39" s="158">
        <f t="shared" si="17"/>
        <v>0</v>
      </c>
      <c r="L39" s="169">
        <f t="shared" si="3"/>
        <v>0</v>
      </c>
      <c r="M39" s="159">
        <f t="shared" si="18"/>
        <v>0</v>
      </c>
      <c r="N39" s="169">
        <f t="shared" si="4"/>
        <v>0</v>
      </c>
      <c r="O39" s="168"/>
      <c r="S39" s="237" t="e">
        <f t="shared" si="28"/>
        <v>#DIV/0!</v>
      </c>
      <c r="T39" s="237" t="e">
        <f t="shared" si="29"/>
        <v>#DIV/0!</v>
      </c>
      <c r="U39" s="237" t="e">
        <f t="shared" si="6"/>
        <v>#DIV/0!</v>
      </c>
      <c r="V39" s="167">
        <f t="shared" si="7"/>
        <v>0</v>
      </c>
      <c r="AH39" s="367"/>
      <c r="AI39" s="367"/>
      <c r="AJ39" s="367"/>
    </row>
    <row r="40" spans="1:36" s="167" customFormat="1" ht="21" hidden="1">
      <c r="A40" s="162" t="s">
        <v>90</v>
      </c>
      <c r="B40" s="163" t="s">
        <v>91</v>
      </c>
      <c r="C40" s="164"/>
      <c r="D40" s="164"/>
      <c r="E40" s="164">
        <f t="shared" si="30"/>
        <v>0</v>
      </c>
      <c r="F40" s="164"/>
      <c r="G40" s="164"/>
      <c r="H40" s="164"/>
      <c r="I40" s="337"/>
      <c r="J40" s="165"/>
      <c r="K40" s="158">
        <f t="shared" si="17"/>
        <v>0</v>
      </c>
      <c r="L40" s="169">
        <f t="shared" si="3"/>
        <v>0</v>
      </c>
      <c r="M40" s="159">
        <f t="shared" si="18"/>
        <v>0</v>
      </c>
      <c r="N40" s="169">
        <f t="shared" si="4"/>
        <v>0</v>
      </c>
      <c r="O40" s="168"/>
      <c r="S40" s="237" t="e">
        <f t="shared" si="28"/>
        <v>#DIV/0!</v>
      </c>
      <c r="T40" s="237" t="e">
        <f t="shared" si="29"/>
        <v>#DIV/0!</v>
      </c>
      <c r="U40" s="237" t="e">
        <f t="shared" si="6"/>
        <v>#DIV/0!</v>
      </c>
      <c r="V40" s="167">
        <f t="shared" si="7"/>
        <v>0</v>
      </c>
      <c r="AH40" s="367"/>
      <c r="AI40" s="367"/>
      <c r="AJ40" s="367"/>
    </row>
    <row r="41" spans="1:36" s="167" customFormat="1" ht="21" hidden="1">
      <c r="A41" s="162" t="s">
        <v>92</v>
      </c>
      <c r="B41" s="163" t="s">
        <v>74</v>
      </c>
      <c r="C41" s="164"/>
      <c r="D41" s="164"/>
      <c r="E41" s="164">
        <f t="shared" si="30"/>
        <v>0</v>
      </c>
      <c r="F41" s="164"/>
      <c r="G41" s="164"/>
      <c r="H41" s="164"/>
      <c r="I41" s="337"/>
      <c r="J41" s="165"/>
      <c r="K41" s="158">
        <f t="shared" si="17"/>
        <v>0</v>
      </c>
      <c r="L41" s="169">
        <f t="shared" si="3"/>
        <v>0</v>
      </c>
      <c r="M41" s="159">
        <f t="shared" si="18"/>
        <v>0</v>
      </c>
      <c r="N41" s="169">
        <f t="shared" si="4"/>
        <v>0</v>
      </c>
      <c r="O41" s="168"/>
      <c r="S41" s="237" t="e">
        <f t="shared" si="28"/>
        <v>#DIV/0!</v>
      </c>
      <c r="T41" s="237" t="e">
        <f t="shared" si="29"/>
        <v>#DIV/0!</v>
      </c>
      <c r="U41" s="237" t="e">
        <f t="shared" si="6"/>
        <v>#DIV/0!</v>
      </c>
      <c r="V41" s="167">
        <f t="shared" si="7"/>
        <v>0</v>
      </c>
      <c r="AH41" s="367"/>
      <c r="AI41" s="367"/>
      <c r="AJ41" s="367"/>
    </row>
    <row r="42" spans="1:36" s="167" customFormat="1" ht="21" hidden="1">
      <c r="A42" s="162"/>
      <c r="B42" s="163" t="s">
        <v>72</v>
      </c>
      <c r="C42" s="164"/>
      <c r="D42" s="164"/>
      <c r="E42" s="164">
        <f t="shared" si="30"/>
        <v>0</v>
      </c>
      <c r="F42" s="164"/>
      <c r="G42" s="164"/>
      <c r="H42" s="164"/>
      <c r="I42" s="337"/>
      <c r="J42" s="165"/>
      <c r="K42" s="158">
        <f t="shared" si="17"/>
        <v>0</v>
      </c>
      <c r="L42" s="169">
        <f t="shared" si="3"/>
        <v>0</v>
      </c>
      <c r="M42" s="159">
        <f t="shared" si="18"/>
        <v>0</v>
      </c>
      <c r="N42" s="169">
        <f t="shared" si="4"/>
        <v>0</v>
      </c>
      <c r="O42" s="168"/>
      <c r="S42" s="237" t="e">
        <f t="shared" si="28"/>
        <v>#DIV/0!</v>
      </c>
      <c r="T42" s="237" t="e">
        <f t="shared" si="29"/>
        <v>#DIV/0!</v>
      </c>
      <c r="U42" s="237" t="e">
        <f t="shared" si="6"/>
        <v>#DIV/0!</v>
      </c>
      <c r="V42" s="167">
        <f t="shared" si="7"/>
        <v>0</v>
      </c>
      <c r="AH42" s="367"/>
      <c r="AI42" s="367"/>
      <c r="AJ42" s="367"/>
    </row>
    <row r="43" spans="1:36" s="167" customFormat="1" ht="21" hidden="1">
      <c r="A43" s="162" t="s">
        <v>93</v>
      </c>
      <c r="B43" s="163" t="s">
        <v>94</v>
      </c>
      <c r="C43" s="164"/>
      <c r="D43" s="164"/>
      <c r="E43" s="164">
        <f t="shared" si="30"/>
        <v>0</v>
      </c>
      <c r="F43" s="164"/>
      <c r="G43" s="164"/>
      <c r="H43" s="164"/>
      <c r="I43" s="337"/>
      <c r="J43" s="165"/>
      <c r="K43" s="158">
        <f t="shared" si="17"/>
        <v>0</v>
      </c>
      <c r="L43" s="169">
        <f t="shared" si="3"/>
        <v>0</v>
      </c>
      <c r="M43" s="159">
        <f t="shared" si="18"/>
        <v>0</v>
      </c>
      <c r="N43" s="169">
        <f t="shared" si="4"/>
        <v>0</v>
      </c>
      <c r="O43" s="168"/>
      <c r="S43" s="237" t="e">
        <f t="shared" si="28"/>
        <v>#DIV/0!</v>
      </c>
      <c r="T43" s="237" t="e">
        <f t="shared" si="29"/>
        <v>#DIV/0!</v>
      </c>
      <c r="U43" s="237" t="e">
        <f t="shared" si="6"/>
        <v>#DIV/0!</v>
      </c>
      <c r="V43" s="167">
        <f t="shared" si="7"/>
        <v>0</v>
      </c>
      <c r="AH43" s="367"/>
      <c r="AI43" s="367"/>
      <c r="AJ43" s="367"/>
    </row>
    <row r="44" spans="1:36" s="167" customFormat="1" ht="21" hidden="1">
      <c r="A44" s="162" t="s">
        <v>95</v>
      </c>
      <c r="B44" s="163" t="s">
        <v>96</v>
      </c>
      <c r="C44" s="164"/>
      <c r="D44" s="164"/>
      <c r="E44" s="164">
        <f t="shared" si="30"/>
        <v>0</v>
      </c>
      <c r="F44" s="164"/>
      <c r="G44" s="164"/>
      <c r="H44" s="164"/>
      <c r="I44" s="337"/>
      <c r="J44" s="165"/>
      <c r="K44" s="158">
        <f t="shared" si="17"/>
        <v>0</v>
      </c>
      <c r="L44" s="169">
        <f t="shared" si="3"/>
        <v>0</v>
      </c>
      <c r="M44" s="159">
        <f t="shared" si="18"/>
        <v>0</v>
      </c>
      <c r="N44" s="169">
        <f t="shared" si="4"/>
        <v>0</v>
      </c>
      <c r="O44" s="168"/>
      <c r="S44" s="237" t="e">
        <f t="shared" si="28"/>
        <v>#DIV/0!</v>
      </c>
      <c r="T44" s="237" t="e">
        <f t="shared" si="29"/>
        <v>#DIV/0!</v>
      </c>
      <c r="U44" s="237" t="e">
        <f t="shared" si="6"/>
        <v>#DIV/0!</v>
      </c>
      <c r="V44" s="167">
        <f t="shared" si="7"/>
        <v>0</v>
      </c>
      <c r="AH44" s="367"/>
      <c r="AI44" s="367"/>
      <c r="AJ44" s="367"/>
    </row>
    <row r="45" spans="1:36" s="176" customFormat="1" ht="21.6" hidden="1" thickBot="1">
      <c r="A45" s="162"/>
      <c r="B45" s="163" t="s">
        <v>97</v>
      </c>
      <c r="C45" s="164"/>
      <c r="D45" s="164"/>
      <c r="E45" s="164">
        <f t="shared" si="30"/>
        <v>0</v>
      </c>
      <c r="F45" s="164"/>
      <c r="G45" s="164"/>
      <c r="H45" s="164"/>
      <c r="I45" s="337"/>
      <c r="J45" s="165"/>
      <c r="K45" s="158">
        <f t="shared" si="17"/>
        <v>0</v>
      </c>
      <c r="L45" s="169">
        <f t="shared" si="3"/>
        <v>0</v>
      </c>
      <c r="M45" s="159">
        <f t="shared" si="18"/>
        <v>0</v>
      </c>
      <c r="N45" s="169">
        <f t="shared" si="4"/>
        <v>0</v>
      </c>
      <c r="O45" s="168"/>
      <c r="S45" s="237" t="e">
        <f t="shared" si="28"/>
        <v>#DIV/0!</v>
      </c>
      <c r="T45" s="237" t="e">
        <f t="shared" si="29"/>
        <v>#DIV/0!</v>
      </c>
      <c r="U45" s="237" t="e">
        <f t="shared" si="6"/>
        <v>#DIV/0!</v>
      </c>
      <c r="V45" s="176">
        <f t="shared" si="7"/>
        <v>0</v>
      </c>
      <c r="AH45" s="368"/>
      <c r="AI45" s="368"/>
      <c r="AJ45" s="368"/>
    </row>
    <row r="46" spans="1:36" s="161" customFormat="1" ht="21" hidden="1">
      <c r="A46" s="153" t="s">
        <v>98</v>
      </c>
      <c r="B46" s="154" t="s">
        <v>99</v>
      </c>
      <c r="C46" s="155"/>
      <c r="D46" s="155"/>
      <c r="E46" s="155">
        <f t="shared" si="30"/>
        <v>0</v>
      </c>
      <c r="F46" s="155"/>
      <c r="G46" s="155"/>
      <c r="H46" s="155"/>
      <c r="I46" s="336"/>
      <c r="J46" s="157"/>
      <c r="K46" s="158">
        <f t="shared" si="17"/>
        <v>0</v>
      </c>
      <c r="L46" s="169">
        <f t="shared" si="3"/>
        <v>0</v>
      </c>
      <c r="M46" s="159">
        <f t="shared" si="18"/>
        <v>0</v>
      </c>
      <c r="N46" s="169">
        <f t="shared" si="4"/>
        <v>0</v>
      </c>
      <c r="O46" s="169"/>
      <c r="S46" s="237" t="e">
        <f t="shared" si="28"/>
        <v>#DIV/0!</v>
      </c>
      <c r="T46" s="237" t="e">
        <f t="shared" si="29"/>
        <v>#DIV/0!</v>
      </c>
      <c r="U46" s="237" t="e">
        <f t="shared" si="6"/>
        <v>#DIV/0!</v>
      </c>
      <c r="V46" s="161">
        <f t="shared" si="7"/>
        <v>0</v>
      </c>
      <c r="AH46" s="366"/>
      <c r="AI46" s="366"/>
      <c r="AJ46" s="366"/>
    </row>
    <row r="47" spans="1:36" s="161" customFormat="1" ht="21" hidden="1">
      <c r="A47" s="153" t="s">
        <v>100</v>
      </c>
      <c r="B47" s="154" t="s">
        <v>101</v>
      </c>
      <c r="C47" s="155"/>
      <c r="D47" s="155"/>
      <c r="E47" s="155">
        <f t="shared" si="30"/>
        <v>0</v>
      </c>
      <c r="F47" s="155"/>
      <c r="G47" s="155"/>
      <c r="H47" s="155"/>
      <c r="I47" s="336"/>
      <c r="J47" s="157"/>
      <c r="K47" s="158">
        <f t="shared" si="17"/>
        <v>0</v>
      </c>
      <c r="L47" s="169">
        <f t="shared" si="3"/>
        <v>0</v>
      </c>
      <c r="M47" s="159">
        <f t="shared" si="18"/>
        <v>0</v>
      </c>
      <c r="N47" s="169">
        <f t="shared" si="4"/>
        <v>0</v>
      </c>
      <c r="O47" s="169"/>
      <c r="S47" s="237" t="e">
        <f t="shared" si="28"/>
        <v>#DIV/0!</v>
      </c>
      <c r="T47" s="237" t="e">
        <f t="shared" si="29"/>
        <v>#DIV/0!</v>
      </c>
      <c r="U47" s="237" t="e">
        <f t="shared" si="6"/>
        <v>#DIV/0!</v>
      </c>
      <c r="V47" s="161">
        <f t="shared" si="7"/>
        <v>0</v>
      </c>
      <c r="AH47" s="366"/>
      <c r="AI47" s="366"/>
      <c r="AJ47" s="366"/>
    </row>
    <row r="48" spans="1:36" s="167" customFormat="1" ht="21" hidden="1">
      <c r="A48" s="162"/>
      <c r="B48" s="163" t="s">
        <v>83</v>
      </c>
      <c r="C48" s="164"/>
      <c r="D48" s="164"/>
      <c r="E48" s="164">
        <f t="shared" si="30"/>
        <v>0</v>
      </c>
      <c r="F48" s="164"/>
      <c r="G48" s="164"/>
      <c r="H48" s="164"/>
      <c r="I48" s="337"/>
      <c r="J48" s="165"/>
      <c r="K48" s="158">
        <f t="shared" si="17"/>
        <v>0</v>
      </c>
      <c r="L48" s="169">
        <f t="shared" si="3"/>
        <v>0</v>
      </c>
      <c r="M48" s="159">
        <f t="shared" si="18"/>
        <v>0</v>
      </c>
      <c r="N48" s="169">
        <f t="shared" si="4"/>
        <v>0</v>
      </c>
      <c r="O48" s="168"/>
      <c r="S48" s="237" t="e">
        <f t="shared" si="28"/>
        <v>#DIV/0!</v>
      </c>
      <c r="T48" s="237" t="e">
        <f t="shared" si="29"/>
        <v>#DIV/0!</v>
      </c>
      <c r="U48" s="237" t="e">
        <f t="shared" si="6"/>
        <v>#DIV/0!</v>
      </c>
      <c r="V48" s="167">
        <f t="shared" si="7"/>
        <v>0</v>
      </c>
      <c r="AH48" s="367"/>
      <c r="AI48" s="367"/>
      <c r="AJ48" s="367"/>
    </row>
    <row r="49" spans="1:36" s="167" customFormat="1" ht="21" hidden="1">
      <c r="A49" s="162" t="s">
        <v>102</v>
      </c>
      <c r="B49" s="163" t="s">
        <v>85</v>
      </c>
      <c r="C49" s="164"/>
      <c r="D49" s="164"/>
      <c r="E49" s="164">
        <f t="shared" si="30"/>
        <v>0</v>
      </c>
      <c r="F49" s="164"/>
      <c r="G49" s="164"/>
      <c r="H49" s="164"/>
      <c r="I49" s="337"/>
      <c r="J49" s="165"/>
      <c r="K49" s="158">
        <f t="shared" si="17"/>
        <v>0</v>
      </c>
      <c r="L49" s="169">
        <f t="shared" si="3"/>
        <v>0</v>
      </c>
      <c r="M49" s="159">
        <f t="shared" si="18"/>
        <v>0</v>
      </c>
      <c r="N49" s="169">
        <f t="shared" si="4"/>
        <v>0</v>
      </c>
      <c r="O49" s="168"/>
      <c r="S49" s="237" t="e">
        <f t="shared" si="28"/>
        <v>#DIV/0!</v>
      </c>
      <c r="T49" s="237" t="e">
        <f t="shared" si="29"/>
        <v>#DIV/0!</v>
      </c>
      <c r="U49" s="237" t="e">
        <f t="shared" si="6"/>
        <v>#DIV/0!</v>
      </c>
      <c r="V49" s="167">
        <f t="shared" si="7"/>
        <v>0</v>
      </c>
      <c r="AH49" s="367"/>
      <c r="AI49" s="367"/>
      <c r="AJ49" s="367"/>
    </row>
    <row r="50" spans="1:36" s="167" customFormat="1" ht="21" hidden="1">
      <c r="A50" s="162" t="s">
        <v>103</v>
      </c>
      <c r="B50" s="163" t="s">
        <v>87</v>
      </c>
      <c r="C50" s="164"/>
      <c r="D50" s="164"/>
      <c r="E50" s="164">
        <f t="shared" si="30"/>
        <v>0</v>
      </c>
      <c r="F50" s="164"/>
      <c r="G50" s="164"/>
      <c r="H50" s="164"/>
      <c r="I50" s="337"/>
      <c r="J50" s="165"/>
      <c r="K50" s="158">
        <f t="shared" si="17"/>
        <v>0</v>
      </c>
      <c r="L50" s="169">
        <f t="shared" si="3"/>
        <v>0</v>
      </c>
      <c r="M50" s="159">
        <f t="shared" si="18"/>
        <v>0</v>
      </c>
      <c r="N50" s="169">
        <f t="shared" si="4"/>
        <v>0</v>
      </c>
      <c r="O50" s="168"/>
      <c r="S50" s="237" t="e">
        <f t="shared" si="28"/>
        <v>#DIV/0!</v>
      </c>
      <c r="T50" s="237" t="e">
        <f t="shared" si="29"/>
        <v>#DIV/0!</v>
      </c>
      <c r="U50" s="237" t="e">
        <f t="shared" si="6"/>
        <v>#DIV/0!</v>
      </c>
      <c r="V50" s="167">
        <f t="shared" si="7"/>
        <v>0</v>
      </c>
      <c r="AH50" s="367"/>
      <c r="AI50" s="367"/>
      <c r="AJ50" s="367"/>
    </row>
    <row r="51" spans="1:36" s="167" customFormat="1" ht="21" hidden="1">
      <c r="A51" s="162"/>
      <c r="B51" s="163" t="s">
        <v>83</v>
      </c>
      <c r="C51" s="164"/>
      <c r="D51" s="164"/>
      <c r="E51" s="164">
        <f t="shared" si="30"/>
        <v>0</v>
      </c>
      <c r="F51" s="164"/>
      <c r="G51" s="164"/>
      <c r="H51" s="164"/>
      <c r="I51" s="337"/>
      <c r="J51" s="165"/>
      <c r="K51" s="158">
        <f t="shared" si="17"/>
        <v>0</v>
      </c>
      <c r="L51" s="169">
        <f t="shared" si="3"/>
        <v>0</v>
      </c>
      <c r="M51" s="159">
        <f t="shared" si="18"/>
        <v>0</v>
      </c>
      <c r="N51" s="169">
        <f t="shared" si="4"/>
        <v>0</v>
      </c>
      <c r="O51" s="168"/>
      <c r="S51" s="237" t="e">
        <f t="shared" si="28"/>
        <v>#DIV/0!</v>
      </c>
      <c r="T51" s="237" t="e">
        <f t="shared" si="29"/>
        <v>#DIV/0!</v>
      </c>
      <c r="U51" s="237" t="e">
        <f t="shared" si="6"/>
        <v>#DIV/0!</v>
      </c>
      <c r="V51" s="167">
        <f t="shared" si="7"/>
        <v>0</v>
      </c>
      <c r="AH51" s="367"/>
      <c r="AI51" s="367"/>
      <c r="AJ51" s="367"/>
    </row>
    <row r="52" spans="1:36" s="167" customFormat="1" ht="21" hidden="1">
      <c r="A52" s="162" t="s">
        <v>104</v>
      </c>
      <c r="B52" s="163" t="s">
        <v>94</v>
      </c>
      <c r="C52" s="164"/>
      <c r="D52" s="164"/>
      <c r="E52" s="164">
        <f t="shared" si="30"/>
        <v>0</v>
      </c>
      <c r="F52" s="164"/>
      <c r="G52" s="164"/>
      <c r="H52" s="164"/>
      <c r="I52" s="337"/>
      <c r="J52" s="165"/>
      <c r="K52" s="158">
        <f t="shared" si="17"/>
        <v>0</v>
      </c>
      <c r="L52" s="169">
        <f t="shared" si="3"/>
        <v>0</v>
      </c>
      <c r="M52" s="159">
        <f t="shared" si="18"/>
        <v>0</v>
      </c>
      <c r="N52" s="169">
        <f t="shared" si="4"/>
        <v>0</v>
      </c>
      <c r="O52" s="168"/>
      <c r="S52" s="237" t="e">
        <f t="shared" si="28"/>
        <v>#DIV/0!</v>
      </c>
      <c r="T52" s="237" t="e">
        <f t="shared" si="29"/>
        <v>#DIV/0!</v>
      </c>
      <c r="U52" s="237" t="e">
        <f t="shared" si="6"/>
        <v>#DIV/0!</v>
      </c>
      <c r="V52" s="167">
        <f t="shared" si="7"/>
        <v>0</v>
      </c>
      <c r="AH52" s="367"/>
      <c r="AI52" s="367"/>
      <c r="AJ52" s="367"/>
    </row>
    <row r="53" spans="1:36" s="167" customFormat="1" ht="21" hidden="1">
      <c r="A53" s="177" t="s">
        <v>105</v>
      </c>
      <c r="B53" s="163" t="s">
        <v>106</v>
      </c>
      <c r="C53" s="164"/>
      <c r="D53" s="164"/>
      <c r="E53" s="164">
        <f t="shared" si="30"/>
        <v>0</v>
      </c>
      <c r="F53" s="164"/>
      <c r="G53" s="164"/>
      <c r="H53" s="164"/>
      <c r="I53" s="337"/>
      <c r="J53" s="165"/>
      <c r="K53" s="158">
        <f t="shared" si="17"/>
        <v>0</v>
      </c>
      <c r="L53" s="169">
        <f t="shared" si="3"/>
        <v>0</v>
      </c>
      <c r="M53" s="159">
        <f t="shared" si="18"/>
        <v>0</v>
      </c>
      <c r="N53" s="169">
        <f t="shared" si="4"/>
        <v>0</v>
      </c>
      <c r="O53" s="168"/>
      <c r="S53" s="237" t="e">
        <f t="shared" si="28"/>
        <v>#DIV/0!</v>
      </c>
      <c r="T53" s="237" t="e">
        <f t="shared" si="29"/>
        <v>#DIV/0!</v>
      </c>
      <c r="U53" s="237" t="e">
        <f t="shared" si="6"/>
        <v>#DIV/0!</v>
      </c>
      <c r="V53" s="167">
        <f t="shared" si="7"/>
        <v>0</v>
      </c>
      <c r="AH53" s="367"/>
      <c r="AI53" s="367"/>
      <c r="AJ53" s="367"/>
    </row>
    <row r="54" spans="1:36" s="167" customFormat="1" ht="21" hidden="1">
      <c r="A54" s="162" t="s">
        <v>107</v>
      </c>
      <c r="B54" s="163" t="s">
        <v>96</v>
      </c>
      <c r="C54" s="164"/>
      <c r="D54" s="164"/>
      <c r="E54" s="164">
        <f t="shared" si="30"/>
        <v>0</v>
      </c>
      <c r="F54" s="164"/>
      <c r="G54" s="164"/>
      <c r="H54" s="164"/>
      <c r="I54" s="337"/>
      <c r="J54" s="165"/>
      <c r="K54" s="158">
        <f t="shared" si="17"/>
        <v>0</v>
      </c>
      <c r="L54" s="169">
        <f t="shared" si="3"/>
        <v>0</v>
      </c>
      <c r="M54" s="159">
        <f t="shared" si="18"/>
        <v>0</v>
      </c>
      <c r="N54" s="169">
        <f t="shared" si="4"/>
        <v>0</v>
      </c>
      <c r="O54" s="168"/>
      <c r="S54" s="237" t="e">
        <f t="shared" si="28"/>
        <v>#DIV/0!</v>
      </c>
      <c r="T54" s="237" t="e">
        <f t="shared" si="29"/>
        <v>#DIV/0!</v>
      </c>
      <c r="U54" s="237" t="e">
        <f t="shared" si="6"/>
        <v>#DIV/0!</v>
      </c>
      <c r="V54" s="167">
        <f t="shared" si="7"/>
        <v>0</v>
      </c>
      <c r="AH54" s="367"/>
      <c r="AI54" s="367"/>
      <c r="AJ54" s="367"/>
    </row>
    <row r="55" spans="1:36" s="167" customFormat="1" ht="21" hidden="1">
      <c r="A55" s="177" t="s">
        <v>108</v>
      </c>
      <c r="B55" s="163" t="s">
        <v>109</v>
      </c>
      <c r="C55" s="164"/>
      <c r="D55" s="164"/>
      <c r="E55" s="164">
        <f t="shared" si="30"/>
        <v>0</v>
      </c>
      <c r="F55" s="164"/>
      <c r="G55" s="164"/>
      <c r="H55" s="164"/>
      <c r="I55" s="337"/>
      <c r="J55" s="165"/>
      <c r="K55" s="158">
        <f t="shared" si="17"/>
        <v>0</v>
      </c>
      <c r="L55" s="169">
        <f t="shared" si="3"/>
        <v>0</v>
      </c>
      <c r="M55" s="159">
        <f t="shared" si="18"/>
        <v>0</v>
      </c>
      <c r="N55" s="169">
        <f t="shared" si="4"/>
        <v>0</v>
      </c>
      <c r="O55" s="168"/>
      <c r="S55" s="237" t="e">
        <f t="shared" si="28"/>
        <v>#DIV/0!</v>
      </c>
      <c r="T55" s="237" t="e">
        <f t="shared" si="29"/>
        <v>#DIV/0!</v>
      </c>
      <c r="U55" s="237" t="e">
        <f t="shared" si="6"/>
        <v>#DIV/0!</v>
      </c>
      <c r="V55" s="167">
        <f t="shared" si="7"/>
        <v>0</v>
      </c>
      <c r="AH55" s="367"/>
      <c r="AI55" s="367"/>
      <c r="AJ55" s="367"/>
    </row>
    <row r="56" spans="1:36" s="167" customFormat="1" ht="21" hidden="1">
      <c r="A56" s="162"/>
      <c r="B56" s="163" t="s">
        <v>97</v>
      </c>
      <c r="C56" s="164"/>
      <c r="D56" s="164"/>
      <c r="E56" s="164">
        <f t="shared" si="30"/>
        <v>0</v>
      </c>
      <c r="F56" s="164"/>
      <c r="G56" s="164"/>
      <c r="H56" s="164"/>
      <c r="I56" s="337"/>
      <c r="J56" s="165"/>
      <c r="K56" s="158">
        <f t="shared" si="17"/>
        <v>0</v>
      </c>
      <c r="L56" s="169">
        <f t="shared" si="3"/>
        <v>0</v>
      </c>
      <c r="M56" s="159">
        <f t="shared" si="18"/>
        <v>0</v>
      </c>
      <c r="N56" s="169">
        <f t="shared" si="4"/>
        <v>0</v>
      </c>
      <c r="O56" s="168"/>
      <c r="S56" s="237" t="e">
        <f t="shared" si="28"/>
        <v>#DIV/0!</v>
      </c>
      <c r="T56" s="237" t="e">
        <f t="shared" si="29"/>
        <v>#DIV/0!</v>
      </c>
      <c r="U56" s="237" t="e">
        <f t="shared" si="6"/>
        <v>#DIV/0!</v>
      </c>
      <c r="V56" s="167">
        <f t="shared" si="7"/>
        <v>0</v>
      </c>
      <c r="AH56" s="367"/>
      <c r="AI56" s="367"/>
      <c r="AJ56" s="367"/>
    </row>
    <row r="57" spans="1:36" s="167" customFormat="1" ht="21" hidden="1">
      <c r="A57" s="162" t="s">
        <v>110</v>
      </c>
      <c r="B57" s="163" t="s">
        <v>111</v>
      </c>
      <c r="C57" s="164"/>
      <c r="D57" s="164"/>
      <c r="E57" s="164">
        <f t="shared" si="30"/>
        <v>0</v>
      </c>
      <c r="F57" s="164"/>
      <c r="G57" s="164"/>
      <c r="H57" s="164"/>
      <c r="I57" s="337"/>
      <c r="J57" s="165"/>
      <c r="K57" s="158">
        <f t="shared" si="17"/>
        <v>0</v>
      </c>
      <c r="L57" s="169">
        <f t="shared" si="3"/>
        <v>0</v>
      </c>
      <c r="M57" s="159">
        <f t="shared" si="18"/>
        <v>0</v>
      </c>
      <c r="N57" s="169">
        <f t="shared" si="4"/>
        <v>0</v>
      </c>
      <c r="O57" s="168"/>
      <c r="S57" s="237" t="e">
        <f t="shared" si="28"/>
        <v>#DIV/0!</v>
      </c>
      <c r="T57" s="237" t="e">
        <f t="shared" si="29"/>
        <v>#DIV/0!</v>
      </c>
      <c r="U57" s="237" t="e">
        <f t="shared" si="6"/>
        <v>#DIV/0!</v>
      </c>
      <c r="V57" s="167">
        <f t="shared" si="7"/>
        <v>0</v>
      </c>
      <c r="AH57" s="367"/>
      <c r="AI57" s="367"/>
      <c r="AJ57" s="367"/>
    </row>
    <row r="58" spans="1:36" s="167" customFormat="1" ht="21" hidden="1">
      <c r="A58" s="162" t="s">
        <v>112</v>
      </c>
      <c r="B58" s="178" t="s">
        <v>113</v>
      </c>
      <c r="C58" s="164"/>
      <c r="D58" s="164"/>
      <c r="E58" s="164">
        <f t="shared" si="30"/>
        <v>0</v>
      </c>
      <c r="F58" s="164"/>
      <c r="G58" s="164"/>
      <c r="H58" s="164"/>
      <c r="I58" s="337"/>
      <c r="J58" s="165"/>
      <c r="K58" s="158">
        <f t="shared" si="17"/>
        <v>0</v>
      </c>
      <c r="L58" s="169">
        <f t="shared" si="3"/>
        <v>0</v>
      </c>
      <c r="M58" s="159">
        <f t="shared" si="18"/>
        <v>0</v>
      </c>
      <c r="N58" s="169">
        <f t="shared" si="4"/>
        <v>0</v>
      </c>
      <c r="O58" s="168"/>
      <c r="S58" s="237" t="e">
        <f t="shared" si="28"/>
        <v>#DIV/0!</v>
      </c>
      <c r="T58" s="237" t="e">
        <f t="shared" si="29"/>
        <v>#DIV/0!</v>
      </c>
      <c r="U58" s="237" t="e">
        <f t="shared" si="6"/>
        <v>#DIV/0!</v>
      </c>
      <c r="V58" s="167">
        <f t="shared" si="7"/>
        <v>0</v>
      </c>
      <c r="AH58" s="367"/>
      <c r="AI58" s="367"/>
      <c r="AJ58" s="367"/>
    </row>
    <row r="59" spans="1:36" s="167" customFormat="1" ht="21" hidden="1">
      <c r="A59" s="162" t="s">
        <v>114</v>
      </c>
      <c r="B59" s="178" t="s">
        <v>115</v>
      </c>
      <c r="C59" s="164"/>
      <c r="D59" s="164"/>
      <c r="E59" s="164">
        <f t="shared" si="30"/>
        <v>0</v>
      </c>
      <c r="F59" s="164"/>
      <c r="G59" s="164"/>
      <c r="H59" s="164"/>
      <c r="I59" s="337"/>
      <c r="J59" s="165"/>
      <c r="K59" s="158">
        <f t="shared" si="17"/>
        <v>0</v>
      </c>
      <c r="L59" s="169">
        <f t="shared" si="3"/>
        <v>0</v>
      </c>
      <c r="M59" s="159">
        <f t="shared" si="18"/>
        <v>0</v>
      </c>
      <c r="N59" s="169">
        <f t="shared" si="4"/>
        <v>0</v>
      </c>
      <c r="O59" s="168"/>
      <c r="S59" s="237" t="e">
        <f t="shared" si="28"/>
        <v>#DIV/0!</v>
      </c>
      <c r="T59" s="237" t="e">
        <f t="shared" si="29"/>
        <v>#DIV/0!</v>
      </c>
      <c r="U59" s="237" t="e">
        <f t="shared" si="6"/>
        <v>#DIV/0!</v>
      </c>
      <c r="V59" s="167">
        <f t="shared" si="7"/>
        <v>0</v>
      </c>
      <c r="AH59" s="367"/>
      <c r="AI59" s="367"/>
      <c r="AJ59" s="367"/>
    </row>
    <row r="60" spans="1:36" s="167" customFormat="1" ht="21" hidden="1">
      <c r="A60" s="162" t="s">
        <v>116</v>
      </c>
      <c r="B60" s="178" t="s">
        <v>117</v>
      </c>
      <c r="C60" s="164"/>
      <c r="D60" s="164"/>
      <c r="E60" s="164">
        <f t="shared" si="30"/>
        <v>0</v>
      </c>
      <c r="F60" s="164"/>
      <c r="G60" s="164"/>
      <c r="H60" s="164"/>
      <c r="I60" s="337"/>
      <c r="J60" s="165"/>
      <c r="K60" s="158">
        <f t="shared" si="17"/>
        <v>0</v>
      </c>
      <c r="L60" s="169">
        <f t="shared" si="3"/>
        <v>0</v>
      </c>
      <c r="M60" s="159">
        <f t="shared" si="18"/>
        <v>0</v>
      </c>
      <c r="N60" s="169">
        <f t="shared" si="4"/>
        <v>0</v>
      </c>
      <c r="O60" s="168"/>
      <c r="S60" s="237" t="e">
        <f t="shared" si="28"/>
        <v>#DIV/0!</v>
      </c>
      <c r="T60" s="237" t="e">
        <f t="shared" si="29"/>
        <v>#DIV/0!</v>
      </c>
      <c r="U60" s="237" t="e">
        <f t="shared" si="6"/>
        <v>#DIV/0!</v>
      </c>
      <c r="V60" s="167">
        <f t="shared" si="7"/>
        <v>0</v>
      </c>
      <c r="AH60" s="367"/>
      <c r="AI60" s="367"/>
      <c r="AJ60" s="367"/>
    </row>
    <row r="61" spans="1:36" s="167" customFormat="1" ht="21" hidden="1">
      <c r="A61" s="162" t="s">
        <v>118</v>
      </c>
      <c r="B61" s="178" t="s">
        <v>119</v>
      </c>
      <c r="C61" s="164"/>
      <c r="D61" s="164"/>
      <c r="E61" s="164">
        <f t="shared" si="30"/>
        <v>0</v>
      </c>
      <c r="F61" s="164"/>
      <c r="G61" s="164"/>
      <c r="H61" s="164"/>
      <c r="I61" s="337"/>
      <c r="J61" s="165"/>
      <c r="K61" s="158">
        <f t="shared" si="17"/>
        <v>0</v>
      </c>
      <c r="L61" s="169">
        <f t="shared" si="3"/>
        <v>0</v>
      </c>
      <c r="M61" s="159">
        <f t="shared" si="18"/>
        <v>0</v>
      </c>
      <c r="N61" s="169">
        <f t="shared" si="4"/>
        <v>0</v>
      </c>
      <c r="O61" s="168"/>
      <c r="S61" s="237" t="e">
        <f t="shared" si="28"/>
        <v>#DIV/0!</v>
      </c>
      <c r="T61" s="237" t="e">
        <f t="shared" si="29"/>
        <v>#DIV/0!</v>
      </c>
      <c r="U61" s="237" t="e">
        <f t="shared" si="6"/>
        <v>#DIV/0!</v>
      </c>
      <c r="V61" s="167">
        <f t="shared" si="7"/>
        <v>0</v>
      </c>
      <c r="AH61" s="367"/>
      <c r="AI61" s="367"/>
      <c r="AJ61" s="367"/>
    </row>
    <row r="62" spans="1:36" s="161" customFormat="1" ht="41.4" hidden="1">
      <c r="A62" s="153" t="s">
        <v>120</v>
      </c>
      <c r="B62" s="179" t="s">
        <v>189</v>
      </c>
      <c r="C62" s="155"/>
      <c r="D62" s="155"/>
      <c r="E62" s="155">
        <f t="shared" si="30"/>
        <v>0</v>
      </c>
      <c r="F62" s="155"/>
      <c r="G62" s="155"/>
      <c r="H62" s="155"/>
      <c r="I62" s="336"/>
      <c r="J62" s="157"/>
      <c r="K62" s="158">
        <f t="shared" si="17"/>
        <v>0</v>
      </c>
      <c r="L62" s="169">
        <f t="shared" si="3"/>
        <v>0</v>
      </c>
      <c r="M62" s="159">
        <f t="shared" si="18"/>
        <v>0</v>
      </c>
      <c r="N62" s="169">
        <f t="shared" si="4"/>
        <v>0</v>
      </c>
      <c r="O62" s="169"/>
      <c r="S62" s="237" t="e">
        <f t="shared" si="28"/>
        <v>#DIV/0!</v>
      </c>
      <c r="T62" s="237" t="e">
        <f t="shared" si="29"/>
        <v>#DIV/0!</v>
      </c>
      <c r="U62" s="237" t="e">
        <f t="shared" si="6"/>
        <v>#DIV/0!</v>
      </c>
      <c r="V62" s="161">
        <f t="shared" si="7"/>
        <v>0</v>
      </c>
      <c r="AH62" s="366"/>
      <c r="AI62" s="366"/>
      <c r="AJ62" s="366"/>
    </row>
    <row r="63" spans="1:36" s="167" customFormat="1" ht="21" hidden="1">
      <c r="A63" s="162"/>
      <c r="B63" s="163" t="s">
        <v>72</v>
      </c>
      <c r="C63" s="164"/>
      <c r="D63" s="164"/>
      <c r="E63" s="164">
        <f t="shared" si="30"/>
        <v>0</v>
      </c>
      <c r="F63" s="164"/>
      <c r="G63" s="164"/>
      <c r="H63" s="164"/>
      <c r="I63" s="337"/>
      <c r="J63" s="165"/>
      <c r="K63" s="158">
        <f t="shared" si="17"/>
        <v>0</v>
      </c>
      <c r="L63" s="169">
        <f t="shared" si="3"/>
        <v>0</v>
      </c>
      <c r="M63" s="159">
        <f t="shared" si="18"/>
        <v>0</v>
      </c>
      <c r="N63" s="169">
        <f t="shared" si="4"/>
        <v>0</v>
      </c>
      <c r="O63" s="168"/>
      <c r="S63" s="237" t="e">
        <f t="shared" si="28"/>
        <v>#DIV/0!</v>
      </c>
      <c r="T63" s="237" t="e">
        <f t="shared" si="29"/>
        <v>#DIV/0!</v>
      </c>
      <c r="U63" s="237" t="e">
        <f t="shared" si="6"/>
        <v>#DIV/0!</v>
      </c>
      <c r="V63" s="167">
        <f t="shared" si="7"/>
        <v>0</v>
      </c>
      <c r="AH63" s="367"/>
      <c r="AI63" s="367"/>
      <c r="AJ63" s="367"/>
    </row>
    <row r="64" spans="1:36" s="167" customFormat="1" ht="21" hidden="1">
      <c r="A64" s="162" t="s">
        <v>121</v>
      </c>
      <c r="B64" s="163" t="s">
        <v>91</v>
      </c>
      <c r="C64" s="164"/>
      <c r="D64" s="164"/>
      <c r="E64" s="164">
        <f t="shared" si="30"/>
        <v>0</v>
      </c>
      <c r="F64" s="164"/>
      <c r="G64" s="164"/>
      <c r="H64" s="164"/>
      <c r="I64" s="337"/>
      <c r="J64" s="165"/>
      <c r="K64" s="158">
        <f t="shared" si="17"/>
        <v>0</v>
      </c>
      <c r="L64" s="169">
        <f t="shared" si="3"/>
        <v>0</v>
      </c>
      <c r="M64" s="159">
        <f t="shared" si="18"/>
        <v>0</v>
      </c>
      <c r="N64" s="169">
        <f t="shared" si="4"/>
        <v>0</v>
      </c>
      <c r="O64" s="168"/>
      <c r="S64" s="237" t="e">
        <f t="shared" si="28"/>
        <v>#DIV/0!</v>
      </c>
      <c r="T64" s="237" t="e">
        <f t="shared" si="29"/>
        <v>#DIV/0!</v>
      </c>
      <c r="U64" s="237" t="e">
        <f t="shared" si="6"/>
        <v>#DIV/0!</v>
      </c>
      <c r="V64" s="167">
        <f t="shared" si="7"/>
        <v>0</v>
      </c>
      <c r="AH64" s="367"/>
      <c r="AI64" s="367"/>
      <c r="AJ64" s="367"/>
    </row>
    <row r="65" spans="1:36" s="167" customFormat="1" ht="21" hidden="1">
      <c r="A65" s="162" t="s">
        <v>122</v>
      </c>
      <c r="B65" s="163" t="s">
        <v>74</v>
      </c>
      <c r="C65" s="164"/>
      <c r="D65" s="164"/>
      <c r="E65" s="164">
        <f t="shared" si="30"/>
        <v>0</v>
      </c>
      <c r="F65" s="164"/>
      <c r="G65" s="164"/>
      <c r="H65" s="164"/>
      <c r="I65" s="337"/>
      <c r="J65" s="165"/>
      <c r="K65" s="158">
        <f t="shared" si="17"/>
        <v>0</v>
      </c>
      <c r="L65" s="169">
        <f t="shared" si="3"/>
        <v>0</v>
      </c>
      <c r="M65" s="159">
        <f t="shared" si="18"/>
        <v>0</v>
      </c>
      <c r="N65" s="169">
        <f t="shared" si="4"/>
        <v>0</v>
      </c>
      <c r="O65" s="168"/>
      <c r="S65" s="237" t="e">
        <f t="shared" si="28"/>
        <v>#DIV/0!</v>
      </c>
      <c r="T65" s="237" t="e">
        <f t="shared" si="29"/>
        <v>#DIV/0!</v>
      </c>
      <c r="U65" s="237" t="e">
        <f t="shared" si="6"/>
        <v>#DIV/0!</v>
      </c>
      <c r="V65" s="167">
        <f t="shared" si="7"/>
        <v>0</v>
      </c>
      <c r="AH65" s="367"/>
      <c r="AI65" s="367"/>
      <c r="AJ65" s="367"/>
    </row>
    <row r="66" spans="1:36" s="167" customFormat="1" ht="21" hidden="1">
      <c r="A66" s="162"/>
      <c r="B66" s="163" t="s">
        <v>72</v>
      </c>
      <c r="C66" s="164"/>
      <c r="D66" s="164"/>
      <c r="E66" s="164">
        <f t="shared" si="30"/>
        <v>0</v>
      </c>
      <c r="F66" s="164"/>
      <c r="G66" s="164"/>
      <c r="H66" s="164"/>
      <c r="I66" s="337"/>
      <c r="J66" s="165"/>
      <c r="K66" s="158">
        <f t="shared" si="17"/>
        <v>0</v>
      </c>
      <c r="L66" s="169">
        <f t="shared" si="3"/>
        <v>0</v>
      </c>
      <c r="M66" s="159">
        <f t="shared" si="18"/>
        <v>0</v>
      </c>
      <c r="N66" s="169">
        <f t="shared" si="4"/>
        <v>0</v>
      </c>
      <c r="O66" s="168"/>
      <c r="S66" s="237" t="e">
        <f t="shared" si="28"/>
        <v>#DIV/0!</v>
      </c>
      <c r="T66" s="237" t="e">
        <f t="shared" si="29"/>
        <v>#DIV/0!</v>
      </c>
      <c r="U66" s="237" t="e">
        <f t="shared" si="6"/>
        <v>#DIV/0!</v>
      </c>
      <c r="V66" s="167">
        <f t="shared" si="7"/>
        <v>0</v>
      </c>
      <c r="AH66" s="367"/>
      <c r="AI66" s="367"/>
      <c r="AJ66" s="367"/>
    </row>
    <row r="67" spans="1:36" s="167" customFormat="1" ht="21" hidden="1">
      <c r="A67" s="162" t="s">
        <v>123</v>
      </c>
      <c r="B67" s="163" t="s">
        <v>80</v>
      </c>
      <c r="C67" s="164"/>
      <c r="D67" s="164"/>
      <c r="E67" s="164">
        <f t="shared" si="30"/>
        <v>0</v>
      </c>
      <c r="F67" s="164"/>
      <c r="G67" s="164"/>
      <c r="H67" s="164"/>
      <c r="I67" s="337"/>
      <c r="J67" s="165"/>
      <c r="K67" s="158">
        <f t="shared" si="17"/>
        <v>0</v>
      </c>
      <c r="L67" s="169">
        <f t="shared" si="3"/>
        <v>0</v>
      </c>
      <c r="M67" s="159">
        <f t="shared" si="18"/>
        <v>0</v>
      </c>
      <c r="N67" s="169">
        <f t="shared" si="4"/>
        <v>0</v>
      </c>
      <c r="O67" s="168"/>
      <c r="S67" s="237" t="e">
        <f t="shared" si="28"/>
        <v>#DIV/0!</v>
      </c>
      <c r="T67" s="237" t="e">
        <f t="shared" si="29"/>
        <v>#DIV/0!</v>
      </c>
      <c r="U67" s="237" t="e">
        <f t="shared" si="6"/>
        <v>#DIV/0!</v>
      </c>
      <c r="V67" s="167">
        <f t="shared" si="7"/>
        <v>0</v>
      </c>
      <c r="AH67" s="367"/>
      <c r="AI67" s="367"/>
      <c r="AJ67" s="367"/>
    </row>
    <row r="68" spans="1:36" s="167" customFormat="1" ht="21" hidden="1">
      <c r="A68" s="192" t="s">
        <v>124</v>
      </c>
      <c r="B68" s="193" t="s">
        <v>96</v>
      </c>
      <c r="C68" s="194"/>
      <c r="D68" s="194"/>
      <c r="E68" s="194">
        <f t="shared" si="30"/>
        <v>0</v>
      </c>
      <c r="F68" s="194"/>
      <c r="G68" s="194"/>
      <c r="H68" s="194"/>
      <c r="I68" s="340"/>
      <c r="J68" s="195"/>
      <c r="K68" s="158">
        <f t="shared" si="17"/>
        <v>0</v>
      </c>
      <c r="L68" s="169">
        <f t="shared" si="3"/>
        <v>0</v>
      </c>
      <c r="M68" s="159">
        <f t="shared" si="18"/>
        <v>0</v>
      </c>
      <c r="N68" s="169">
        <f t="shared" si="4"/>
        <v>0</v>
      </c>
      <c r="O68" s="168"/>
      <c r="S68" s="237" t="e">
        <f t="shared" si="28"/>
        <v>#DIV/0!</v>
      </c>
      <c r="T68" s="237" t="e">
        <f t="shared" si="29"/>
        <v>#DIV/0!</v>
      </c>
      <c r="U68" s="237" t="e">
        <f t="shared" si="6"/>
        <v>#DIV/0!</v>
      </c>
      <c r="V68" s="167">
        <f t="shared" si="7"/>
        <v>0</v>
      </c>
      <c r="AH68" s="367"/>
      <c r="AI68" s="367"/>
      <c r="AJ68" s="367"/>
    </row>
    <row r="69" spans="1:36" s="170" customFormat="1" ht="21" hidden="1">
      <c r="A69" s="162"/>
      <c r="B69" s="163" t="s">
        <v>97</v>
      </c>
      <c r="C69" s="164"/>
      <c r="D69" s="164"/>
      <c r="E69" s="164">
        <f t="shared" si="30"/>
        <v>0</v>
      </c>
      <c r="F69" s="164"/>
      <c r="G69" s="164"/>
      <c r="H69" s="164"/>
      <c r="I69" s="337"/>
      <c r="J69" s="200"/>
      <c r="K69" s="158">
        <f t="shared" si="17"/>
        <v>0</v>
      </c>
      <c r="L69" s="169">
        <f t="shared" si="3"/>
        <v>0</v>
      </c>
      <c r="M69" s="159">
        <f t="shared" si="18"/>
        <v>0</v>
      </c>
      <c r="N69" s="169">
        <f t="shared" si="4"/>
        <v>0</v>
      </c>
      <c r="O69" s="168"/>
      <c r="S69" s="237" t="e">
        <f t="shared" si="28"/>
        <v>#DIV/0!</v>
      </c>
      <c r="T69" s="237" t="e">
        <f t="shared" si="29"/>
        <v>#DIV/0!</v>
      </c>
      <c r="U69" s="237" t="e">
        <f t="shared" si="6"/>
        <v>#DIV/0!</v>
      </c>
      <c r="V69" s="170">
        <f t="shared" si="7"/>
        <v>0</v>
      </c>
      <c r="AH69" s="369"/>
      <c r="AI69" s="369"/>
      <c r="AJ69" s="369"/>
    </row>
    <row r="70" spans="1:36" s="181" customFormat="1" ht="21" hidden="1">
      <c r="A70" s="196" t="s">
        <v>125</v>
      </c>
      <c r="B70" s="197" t="s">
        <v>99</v>
      </c>
      <c r="C70" s="198"/>
      <c r="D70" s="198"/>
      <c r="E70" s="198">
        <f t="shared" si="30"/>
        <v>0</v>
      </c>
      <c r="F70" s="198"/>
      <c r="G70" s="198"/>
      <c r="H70" s="198"/>
      <c r="I70" s="341"/>
      <c r="J70" s="199"/>
      <c r="K70" s="158">
        <f t="shared" si="17"/>
        <v>0</v>
      </c>
      <c r="L70" s="169">
        <f t="shared" si="3"/>
        <v>0</v>
      </c>
      <c r="M70" s="159">
        <f t="shared" si="18"/>
        <v>0</v>
      </c>
      <c r="N70" s="169">
        <f t="shared" si="4"/>
        <v>0</v>
      </c>
      <c r="O70" s="180"/>
      <c r="S70" s="237" t="e">
        <f t="shared" si="28"/>
        <v>#DIV/0!</v>
      </c>
      <c r="T70" s="237" t="e">
        <f t="shared" si="29"/>
        <v>#DIV/0!</v>
      </c>
      <c r="U70" s="237" t="e">
        <f t="shared" si="6"/>
        <v>#DIV/0!</v>
      </c>
      <c r="V70" s="181">
        <f t="shared" si="7"/>
        <v>0</v>
      </c>
      <c r="AH70" s="370"/>
      <c r="AI70" s="370"/>
      <c r="AJ70" s="370"/>
    </row>
    <row r="71" spans="1:36" s="181" customFormat="1" ht="21" hidden="1">
      <c r="A71" s="153" t="s">
        <v>126</v>
      </c>
      <c r="B71" s="154" t="s">
        <v>101</v>
      </c>
      <c r="C71" s="155"/>
      <c r="D71" s="155"/>
      <c r="E71" s="155">
        <f t="shared" si="30"/>
        <v>0</v>
      </c>
      <c r="F71" s="155"/>
      <c r="G71" s="155"/>
      <c r="H71" s="155"/>
      <c r="I71" s="336"/>
      <c r="J71" s="157"/>
      <c r="K71" s="158">
        <f t="shared" si="17"/>
        <v>0</v>
      </c>
      <c r="L71" s="169">
        <f t="shared" si="3"/>
        <v>0</v>
      </c>
      <c r="M71" s="159">
        <f t="shared" si="18"/>
        <v>0</v>
      </c>
      <c r="N71" s="169">
        <f t="shared" si="4"/>
        <v>0</v>
      </c>
      <c r="O71" s="180"/>
      <c r="S71" s="237" t="e">
        <f t="shared" si="28"/>
        <v>#DIV/0!</v>
      </c>
      <c r="T71" s="237" t="e">
        <f t="shared" si="29"/>
        <v>#DIV/0!</v>
      </c>
      <c r="U71" s="237" t="e">
        <f t="shared" si="6"/>
        <v>#DIV/0!</v>
      </c>
      <c r="V71" s="181">
        <f t="shared" si="7"/>
        <v>0</v>
      </c>
      <c r="AH71" s="370"/>
      <c r="AI71" s="370"/>
      <c r="AJ71" s="370"/>
    </row>
    <row r="72" spans="1:36" s="167" customFormat="1" ht="21" hidden="1">
      <c r="A72" s="162"/>
      <c r="B72" s="163" t="s">
        <v>83</v>
      </c>
      <c r="C72" s="164"/>
      <c r="D72" s="164"/>
      <c r="E72" s="164">
        <f t="shared" si="30"/>
        <v>0</v>
      </c>
      <c r="F72" s="164"/>
      <c r="G72" s="164"/>
      <c r="H72" s="164"/>
      <c r="I72" s="337"/>
      <c r="J72" s="165"/>
      <c r="K72" s="158">
        <f t="shared" si="17"/>
        <v>0</v>
      </c>
      <c r="L72" s="169">
        <f t="shared" si="3"/>
        <v>0</v>
      </c>
      <c r="M72" s="159">
        <f t="shared" si="18"/>
        <v>0</v>
      </c>
      <c r="N72" s="169">
        <f t="shared" si="4"/>
        <v>0</v>
      </c>
      <c r="O72" s="168"/>
      <c r="S72" s="237" t="e">
        <f t="shared" si="28"/>
        <v>#DIV/0!</v>
      </c>
      <c r="T72" s="237" t="e">
        <f t="shared" si="29"/>
        <v>#DIV/0!</v>
      </c>
      <c r="U72" s="237" t="e">
        <f t="shared" si="6"/>
        <v>#DIV/0!</v>
      </c>
      <c r="V72" s="167">
        <f t="shared" si="7"/>
        <v>0</v>
      </c>
      <c r="AH72" s="367"/>
      <c r="AI72" s="367"/>
      <c r="AJ72" s="367"/>
    </row>
    <row r="73" spans="1:36" s="167" customFormat="1" ht="21" hidden="1">
      <c r="A73" s="162" t="s">
        <v>127</v>
      </c>
      <c r="B73" s="163" t="s">
        <v>85</v>
      </c>
      <c r="C73" s="164"/>
      <c r="D73" s="164"/>
      <c r="E73" s="164">
        <f t="shared" si="30"/>
        <v>0</v>
      </c>
      <c r="F73" s="164"/>
      <c r="G73" s="164"/>
      <c r="H73" s="164"/>
      <c r="I73" s="337"/>
      <c r="J73" s="165"/>
      <c r="K73" s="158">
        <f t="shared" si="17"/>
        <v>0</v>
      </c>
      <c r="L73" s="169">
        <f t="shared" si="3"/>
        <v>0</v>
      </c>
      <c r="M73" s="159">
        <f t="shared" si="18"/>
        <v>0</v>
      </c>
      <c r="N73" s="169">
        <f t="shared" si="4"/>
        <v>0</v>
      </c>
      <c r="O73" s="168"/>
      <c r="S73" s="237" t="e">
        <f t="shared" si="28"/>
        <v>#DIV/0!</v>
      </c>
      <c r="T73" s="237" t="e">
        <f t="shared" si="29"/>
        <v>#DIV/0!</v>
      </c>
      <c r="U73" s="237" t="e">
        <f t="shared" si="6"/>
        <v>#DIV/0!</v>
      </c>
      <c r="V73" s="167">
        <f t="shared" si="7"/>
        <v>0</v>
      </c>
      <c r="AH73" s="367"/>
      <c r="AI73" s="367"/>
      <c r="AJ73" s="367"/>
    </row>
    <row r="74" spans="1:36" s="183" customFormat="1" ht="21" hidden="1">
      <c r="A74" s="162" t="s">
        <v>128</v>
      </c>
      <c r="B74" s="163" t="s">
        <v>87</v>
      </c>
      <c r="C74" s="164"/>
      <c r="D74" s="164"/>
      <c r="E74" s="164">
        <f t="shared" si="30"/>
        <v>0</v>
      </c>
      <c r="F74" s="164"/>
      <c r="G74" s="164"/>
      <c r="H74" s="164"/>
      <c r="I74" s="338"/>
      <c r="J74" s="165"/>
      <c r="K74" s="158">
        <f t="shared" si="17"/>
        <v>0</v>
      </c>
      <c r="L74" s="169">
        <f t="shared" si="3"/>
        <v>0</v>
      </c>
      <c r="M74" s="159">
        <f t="shared" si="18"/>
        <v>0</v>
      </c>
      <c r="N74" s="169">
        <f t="shared" si="4"/>
        <v>0</v>
      </c>
      <c r="O74" s="182"/>
      <c r="S74" s="237" t="e">
        <f t="shared" si="28"/>
        <v>#DIV/0!</v>
      </c>
      <c r="T74" s="237" t="e">
        <f t="shared" si="29"/>
        <v>#DIV/0!</v>
      </c>
      <c r="U74" s="237" t="e">
        <f t="shared" si="6"/>
        <v>#DIV/0!</v>
      </c>
      <c r="V74" s="183">
        <f t="shared" si="7"/>
        <v>0</v>
      </c>
      <c r="AH74" s="371"/>
      <c r="AI74" s="371"/>
      <c r="AJ74" s="371"/>
    </row>
    <row r="75" spans="1:36" s="167" customFormat="1" ht="21" hidden="1">
      <c r="A75" s="162"/>
      <c r="B75" s="163" t="s">
        <v>83</v>
      </c>
      <c r="C75" s="164"/>
      <c r="D75" s="164"/>
      <c r="E75" s="164">
        <f t="shared" si="30"/>
        <v>0</v>
      </c>
      <c r="F75" s="164"/>
      <c r="G75" s="164"/>
      <c r="H75" s="164"/>
      <c r="I75" s="337"/>
      <c r="J75" s="165"/>
      <c r="K75" s="158">
        <f t="shared" si="17"/>
        <v>0</v>
      </c>
      <c r="L75" s="169">
        <f t="shared" si="3"/>
        <v>0</v>
      </c>
      <c r="M75" s="159">
        <f t="shared" si="18"/>
        <v>0</v>
      </c>
      <c r="N75" s="169">
        <f t="shared" si="4"/>
        <v>0</v>
      </c>
      <c r="O75" s="168"/>
      <c r="S75" s="237" t="e">
        <f t="shared" si="28"/>
        <v>#DIV/0!</v>
      </c>
      <c r="T75" s="237" t="e">
        <f t="shared" si="29"/>
        <v>#DIV/0!</v>
      </c>
      <c r="U75" s="237" t="e">
        <f t="shared" si="6"/>
        <v>#DIV/0!</v>
      </c>
      <c r="V75" s="167">
        <f t="shared" si="7"/>
        <v>0</v>
      </c>
      <c r="AH75" s="367"/>
      <c r="AI75" s="367"/>
      <c r="AJ75" s="367"/>
    </row>
    <row r="76" spans="1:36" s="167" customFormat="1" ht="21" hidden="1">
      <c r="A76" s="174" t="s">
        <v>129</v>
      </c>
      <c r="B76" s="163" t="s">
        <v>80</v>
      </c>
      <c r="C76" s="164"/>
      <c r="D76" s="164"/>
      <c r="E76" s="164">
        <f t="shared" si="30"/>
        <v>0</v>
      </c>
      <c r="F76" s="164"/>
      <c r="G76" s="164"/>
      <c r="H76" s="164"/>
      <c r="I76" s="337"/>
      <c r="J76" s="165"/>
      <c r="K76" s="158">
        <f t="shared" si="17"/>
        <v>0</v>
      </c>
      <c r="L76" s="169">
        <f t="shared" si="3"/>
        <v>0</v>
      </c>
      <c r="M76" s="159">
        <f t="shared" si="18"/>
        <v>0</v>
      </c>
      <c r="N76" s="169">
        <f t="shared" si="4"/>
        <v>0</v>
      </c>
      <c r="O76" s="168"/>
      <c r="S76" s="237" t="e">
        <f t="shared" si="28"/>
        <v>#DIV/0!</v>
      </c>
      <c r="T76" s="237" t="e">
        <f t="shared" si="29"/>
        <v>#DIV/0!</v>
      </c>
      <c r="U76" s="237" t="e">
        <f t="shared" si="6"/>
        <v>#DIV/0!</v>
      </c>
      <c r="V76" s="167">
        <f t="shared" si="7"/>
        <v>0</v>
      </c>
      <c r="AH76" s="367"/>
      <c r="AI76" s="367"/>
      <c r="AJ76" s="367"/>
    </row>
    <row r="77" spans="1:36" s="167" customFormat="1" ht="42" hidden="1">
      <c r="A77" s="174" t="s">
        <v>190</v>
      </c>
      <c r="B77" s="175" t="s">
        <v>191</v>
      </c>
      <c r="C77" s="164"/>
      <c r="D77" s="164"/>
      <c r="E77" s="164">
        <f t="shared" si="30"/>
        <v>0</v>
      </c>
      <c r="F77" s="164"/>
      <c r="G77" s="164"/>
      <c r="H77" s="164"/>
      <c r="I77" s="337"/>
      <c r="J77" s="165"/>
      <c r="K77" s="158">
        <f t="shared" si="17"/>
        <v>0</v>
      </c>
      <c r="L77" s="169">
        <f t="shared" ref="L77:L143" si="31">H77-K77</f>
        <v>0</v>
      </c>
      <c r="M77" s="159">
        <f t="shared" si="18"/>
        <v>0</v>
      </c>
      <c r="N77" s="169">
        <f t="shared" ref="N77:N143" si="32">M77-G77</f>
        <v>0</v>
      </c>
      <c r="O77" s="168"/>
      <c r="S77" s="237" t="e">
        <f t="shared" si="28"/>
        <v>#DIV/0!</v>
      </c>
      <c r="T77" s="237" t="e">
        <f t="shared" si="29"/>
        <v>#DIV/0!</v>
      </c>
      <c r="U77" s="237" t="e">
        <f t="shared" si="6"/>
        <v>#DIV/0!</v>
      </c>
      <c r="V77" s="167">
        <f t="shared" si="7"/>
        <v>0</v>
      </c>
      <c r="AH77" s="367"/>
      <c r="AI77" s="367"/>
      <c r="AJ77" s="367"/>
    </row>
    <row r="78" spans="1:36" s="167" customFormat="1" ht="21" hidden="1">
      <c r="A78" s="174" t="s">
        <v>130</v>
      </c>
      <c r="B78" s="175" t="s">
        <v>96</v>
      </c>
      <c r="C78" s="164"/>
      <c r="D78" s="164"/>
      <c r="E78" s="164">
        <f t="shared" si="30"/>
        <v>0</v>
      </c>
      <c r="F78" s="164"/>
      <c r="G78" s="164"/>
      <c r="H78" s="164"/>
      <c r="I78" s="337"/>
      <c r="J78" s="165"/>
      <c r="K78" s="158">
        <f t="shared" si="17"/>
        <v>0</v>
      </c>
      <c r="L78" s="169">
        <f t="shared" si="31"/>
        <v>0</v>
      </c>
      <c r="M78" s="159">
        <f t="shared" si="18"/>
        <v>0</v>
      </c>
      <c r="N78" s="169">
        <f t="shared" si="32"/>
        <v>0</v>
      </c>
      <c r="O78" s="168"/>
      <c r="S78" s="237" t="e">
        <f t="shared" si="28"/>
        <v>#DIV/0!</v>
      </c>
      <c r="T78" s="237" t="e">
        <f t="shared" si="29"/>
        <v>#DIV/0!</v>
      </c>
      <c r="U78" s="237" t="e">
        <f t="shared" si="6"/>
        <v>#DIV/0!</v>
      </c>
      <c r="V78" s="167">
        <f t="shared" si="7"/>
        <v>0</v>
      </c>
      <c r="AH78" s="367"/>
      <c r="AI78" s="367"/>
      <c r="AJ78" s="367"/>
    </row>
    <row r="79" spans="1:36" s="167" customFormat="1" ht="42" hidden="1">
      <c r="A79" s="174" t="s">
        <v>192</v>
      </c>
      <c r="B79" s="175" t="s">
        <v>193</v>
      </c>
      <c r="C79" s="164"/>
      <c r="D79" s="164"/>
      <c r="E79" s="164">
        <f t="shared" si="30"/>
        <v>0</v>
      </c>
      <c r="F79" s="164"/>
      <c r="G79" s="164"/>
      <c r="H79" s="164"/>
      <c r="I79" s="337"/>
      <c r="J79" s="165"/>
      <c r="K79" s="158">
        <f t="shared" si="17"/>
        <v>0</v>
      </c>
      <c r="L79" s="169">
        <f t="shared" si="31"/>
        <v>0</v>
      </c>
      <c r="M79" s="159">
        <f t="shared" si="18"/>
        <v>0</v>
      </c>
      <c r="N79" s="169">
        <f t="shared" si="32"/>
        <v>0</v>
      </c>
      <c r="O79" s="168"/>
      <c r="S79" s="237" t="e">
        <f t="shared" si="28"/>
        <v>#DIV/0!</v>
      </c>
      <c r="T79" s="237" t="e">
        <f t="shared" si="29"/>
        <v>#DIV/0!</v>
      </c>
      <c r="U79" s="237" t="e">
        <f t="shared" ref="U79:U145" si="33">G79/H79</f>
        <v>#DIV/0!</v>
      </c>
      <c r="V79" s="167">
        <f t="shared" si="7"/>
        <v>0</v>
      </c>
      <c r="AH79" s="367"/>
      <c r="AI79" s="367"/>
      <c r="AJ79" s="367"/>
    </row>
    <row r="80" spans="1:36" s="167" customFormat="1" ht="21" hidden="1">
      <c r="A80" s="162"/>
      <c r="B80" s="163" t="s">
        <v>97</v>
      </c>
      <c r="C80" s="164"/>
      <c r="D80" s="164"/>
      <c r="E80" s="164">
        <f t="shared" si="30"/>
        <v>0</v>
      </c>
      <c r="F80" s="164"/>
      <c r="G80" s="164"/>
      <c r="H80" s="164"/>
      <c r="I80" s="337"/>
      <c r="J80" s="165"/>
      <c r="K80" s="158">
        <f t="shared" si="17"/>
        <v>0</v>
      </c>
      <c r="L80" s="169">
        <f t="shared" si="31"/>
        <v>0</v>
      </c>
      <c r="M80" s="159">
        <f t="shared" si="18"/>
        <v>0</v>
      </c>
      <c r="N80" s="169">
        <f t="shared" si="32"/>
        <v>0</v>
      </c>
      <c r="O80" s="168"/>
      <c r="S80" s="237" t="e">
        <f t="shared" si="28"/>
        <v>#DIV/0!</v>
      </c>
      <c r="T80" s="237" t="e">
        <f t="shared" si="29"/>
        <v>#DIV/0!</v>
      </c>
      <c r="U80" s="237" t="e">
        <f t="shared" si="33"/>
        <v>#DIV/0!</v>
      </c>
      <c r="V80" s="167">
        <f t="shared" ref="V80:V146" si="34">ROUND(G80/$V$7,4)</f>
        <v>0</v>
      </c>
      <c r="AH80" s="367"/>
      <c r="AI80" s="367"/>
      <c r="AJ80" s="367"/>
    </row>
    <row r="81" spans="1:36" s="167" customFormat="1" ht="21" hidden="1">
      <c r="A81" s="162" t="s">
        <v>131</v>
      </c>
      <c r="B81" s="163" t="s">
        <v>132</v>
      </c>
      <c r="C81" s="164"/>
      <c r="D81" s="164"/>
      <c r="E81" s="164">
        <f t="shared" si="30"/>
        <v>0</v>
      </c>
      <c r="F81" s="164"/>
      <c r="G81" s="164"/>
      <c r="H81" s="164"/>
      <c r="I81" s="337"/>
      <c r="J81" s="165"/>
      <c r="K81" s="158">
        <f t="shared" si="17"/>
        <v>0</v>
      </c>
      <c r="L81" s="169">
        <f t="shared" si="31"/>
        <v>0</v>
      </c>
      <c r="M81" s="159">
        <f t="shared" si="18"/>
        <v>0</v>
      </c>
      <c r="N81" s="169">
        <f t="shared" si="32"/>
        <v>0</v>
      </c>
      <c r="O81" s="168"/>
      <c r="S81" s="237" t="e">
        <f t="shared" si="28"/>
        <v>#DIV/0!</v>
      </c>
      <c r="T81" s="237" t="e">
        <f t="shared" si="29"/>
        <v>#DIV/0!</v>
      </c>
      <c r="U81" s="237" t="e">
        <f t="shared" si="33"/>
        <v>#DIV/0!</v>
      </c>
      <c r="V81" s="167">
        <f t="shared" si="34"/>
        <v>0</v>
      </c>
      <c r="AH81" s="367"/>
      <c r="AI81" s="367"/>
      <c r="AJ81" s="367"/>
    </row>
    <row r="82" spans="1:36" s="167" customFormat="1" ht="21" hidden="1">
      <c r="A82" s="162" t="s">
        <v>133</v>
      </c>
      <c r="B82" s="178" t="s">
        <v>115</v>
      </c>
      <c r="C82" s="164"/>
      <c r="D82" s="164"/>
      <c r="E82" s="164">
        <f t="shared" si="30"/>
        <v>0</v>
      </c>
      <c r="F82" s="164"/>
      <c r="G82" s="164"/>
      <c r="H82" s="164"/>
      <c r="I82" s="337"/>
      <c r="J82" s="165"/>
      <c r="K82" s="158">
        <f t="shared" si="17"/>
        <v>0</v>
      </c>
      <c r="L82" s="169">
        <f t="shared" si="31"/>
        <v>0</v>
      </c>
      <c r="M82" s="159">
        <f t="shared" si="18"/>
        <v>0</v>
      </c>
      <c r="N82" s="169">
        <f t="shared" si="32"/>
        <v>0</v>
      </c>
      <c r="O82" s="168"/>
      <c r="S82" s="237" t="e">
        <f t="shared" si="28"/>
        <v>#DIV/0!</v>
      </c>
      <c r="T82" s="237" t="e">
        <f t="shared" si="29"/>
        <v>#DIV/0!</v>
      </c>
      <c r="U82" s="237" t="e">
        <f t="shared" si="33"/>
        <v>#DIV/0!</v>
      </c>
      <c r="V82" s="167">
        <f t="shared" si="34"/>
        <v>0</v>
      </c>
      <c r="AH82" s="367"/>
      <c r="AI82" s="367"/>
      <c r="AJ82" s="367"/>
    </row>
    <row r="83" spans="1:36" s="167" customFormat="1" ht="21" hidden="1">
      <c r="A83" s="162" t="s">
        <v>134</v>
      </c>
      <c r="B83" s="178" t="s">
        <v>117</v>
      </c>
      <c r="C83" s="164"/>
      <c r="D83" s="164"/>
      <c r="E83" s="164">
        <f t="shared" si="30"/>
        <v>0</v>
      </c>
      <c r="F83" s="164"/>
      <c r="G83" s="164"/>
      <c r="H83" s="164"/>
      <c r="I83" s="337"/>
      <c r="J83" s="165"/>
      <c r="K83" s="158">
        <f t="shared" si="17"/>
        <v>0</v>
      </c>
      <c r="L83" s="169">
        <f t="shared" si="31"/>
        <v>0</v>
      </c>
      <c r="M83" s="159">
        <f t="shared" si="18"/>
        <v>0</v>
      </c>
      <c r="N83" s="169">
        <f t="shared" si="32"/>
        <v>0</v>
      </c>
      <c r="O83" s="168"/>
      <c r="S83" s="237" t="e">
        <f t="shared" si="28"/>
        <v>#DIV/0!</v>
      </c>
      <c r="T83" s="237" t="e">
        <f t="shared" si="29"/>
        <v>#DIV/0!</v>
      </c>
      <c r="U83" s="237" t="e">
        <f t="shared" si="33"/>
        <v>#DIV/0!</v>
      </c>
      <c r="V83" s="167">
        <f t="shared" si="34"/>
        <v>0</v>
      </c>
      <c r="AH83" s="367"/>
      <c r="AI83" s="367"/>
      <c r="AJ83" s="367"/>
    </row>
    <row r="84" spans="1:36" s="167" customFormat="1" ht="21" hidden="1">
      <c r="A84" s="162" t="s">
        <v>135</v>
      </c>
      <c r="B84" s="178" t="s">
        <v>119</v>
      </c>
      <c r="C84" s="164"/>
      <c r="D84" s="164"/>
      <c r="E84" s="164">
        <f t="shared" si="30"/>
        <v>0</v>
      </c>
      <c r="F84" s="164"/>
      <c r="G84" s="164"/>
      <c r="H84" s="164"/>
      <c r="I84" s="337"/>
      <c r="J84" s="165"/>
      <c r="K84" s="158">
        <f t="shared" si="17"/>
        <v>0</v>
      </c>
      <c r="L84" s="169">
        <f t="shared" si="31"/>
        <v>0</v>
      </c>
      <c r="M84" s="159">
        <f t="shared" si="18"/>
        <v>0</v>
      </c>
      <c r="N84" s="169">
        <f t="shared" si="32"/>
        <v>0</v>
      </c>
      <c r="O84" s="168"/>
      <c r="S84" s="237" t="e">
        <f t="shared" si="28"/>
        <v>#DIV/0!</v>
      </c>
      <c r="T84" s="237" t="e">
        <f t="shared" si="29"/>
        <v>#DIV/0!</v>
      </c>
      <c r="U84" s="237" t="e">
        <f t="shared" si="33"/>
        <v>#DIV/0!</v>
      </c>
      <c r="V84" s="167">
        <f t="shared" si="34"/>
        <v>0</v>
      </c>
      <c r="AH84" s="367"/>
      <c r="AI84" s="367"/>
      <c r="AJ84" s="367"/>
    </row>
    <row r="85" spans="1:36" s="161" customFormat="1" ht="21" hidden="1">
      <c r="A85" s="153" t="s">
        <v>12</v>
      </c>
      <c r="B85" s="154" t="s">
        <v>136</v>
      </c>
      <c r="C85" s="184"/>
      <c r="D85" s="184"/>
      <c r="E85" s="155">
        <f t="shared" si="30"/>
        <v>0</v>
      </c>
      <c r="F85" s="155"/>
      <c r="G85" s="184"/>
      <c r="H85" s="184"/>
      <c r="I85" s="336"/>
      <c r="J85" s="157"/>
      <c r="K85" s="158">
        <f t="shared" ref="K85:K145" si="35">(D85+F85)/2</f>
        <v>0</v>
      </c>
      <c r="L85" s="169">
        <f t="shared" si="31"/>
        <v>0</v>
      </c>
      <c r="M85" s="159">
        <f t="shared" ref="M85:M145" si="36">C85+E85</f>
        <v>0</v>
      </c>
      <c r="N85" s="169">
        <f t="shared" si="32"/>
        <v>0</v>
      </c>
      <c r="O85" s="169"/>
      <c r="S85" s="237" t="e">
        <f t="shared" si="28"/>
        <v>#DIV/0!</v>
      </c>
      <c r="T85" s="237" t="e">
        <f t="shared" si="29"/>
        <v>#DIV/0!</v>
      </c>
      <c r="U85" s="237" t="e">
        <f t="shared" si="33"/>
        <v>#DIV/0!</v>
      </c>
      <c r="V85" s="161">
        <f t="shared" si="34"/>
        <v>0</v>
      </c>
      <c r="AH85" s="366"/>
      <c r="AI85" s="366"/>
      <c r="AJ85" s="366"/>
    </row>
    <row r="86" spans="1:36" s="167" customFormat="1" ht="21" hidden="1">
      <c r="A86" s="162"/>
      <c r="B86" s="163" t="s">
        <v>72</v>
      </c>
      <c r="C86" s="164"/>
      <c r="D86" s="164"/>
      <c r="E86" s="164">
        <f t="shared" si="30"/>
        <v>0</v>
      </c>
      <c r="F86" s="164"/>
      <c r="G86" s="164"/>
      <c r="H86" s="164"/>
      <c r="I86" s="337"/>
      <c r="J86" s="165"/>
      <c r="K86" s="158">
        <f t="shared" si="35"/>
        <v>0</v>
      </c>
      <c r="L86" s="169">
        <f t="shared" si="31"/>
        <v>0</v>
      </c>
      <c r="M86" s="159">
        <f t="shared" si="36"/>
        <v>0</v>
      </c>
      <c r="N86" s="169">
        <f t="shared" si="32"/>
        <v>0</v>
      </c>
      <c r="O86" s="168"/>
      <c r="S86" s="237" t="e">
        <f t="shared" si="28"/>
        <v>#DIV/0!</v>
      </c>
      <c r="T86" s="237" t="e">
        <f t="shared" si="29"/>
        <v>#DIV/0!</v>
      </c>
      <c r="U86" s="237" t="e">
        <f t="shared" si="33"/>
        <v>#DIV/0!</v>
      </c>
      <c r="V86" s="167">
        <f t="shared" si="34"/>
        <v>0</v>
      </c>
      <c r="AH86" s="367"/>
      <c r="AI86" s="367"/>
      <c r="AJ86" s="367"/>
    </row>
    <row r="87" spans="1:36" s="167" customFormat="1" ht="21" hidden="1">
      <c r="A87" s="162" t="s">
        <v>137</v>
      </c>
      <c r="B87" s="163" t="s">
        <v>91</v>
      </c>
      <c r="C87" s="164"/>
      <c r="D87" s="164"/>
      <c r="E87" s="164">
        <f t="shared" si="30"/>
        <v>0</v>
      </c>
      <c r="F87" s="164"/>
      <c r="G87" s="164"/>
      <c r="H87" s="164"/>
      <c r="I87" s="337"/>
      <c r="J87" s="165"/>
      <c r="K87" s="158">
        <f t="shared" si="35"/>
        <v>0</v>
      </c>
      <c r="L87" s="169">
        <f t="shared" si="31"/>
        <v>0</v>
      </c>
      <c r="M87" s="159">
        <f t="shared" si="36"/>
        <v>0</v>
      </c>
      <c r="N87" s="169">
        <f t="shared" si="32"/>
        <v>0</v>
      </c>
      <c r="O87" s="168"/>
      <c r="S87" s="237" t="e">
        <f t="shared" si="28"/>
        <v>#DIV/0!</v>
      </c>
      <c r="T87" s="237" t="e">
        <f t="shared" si="29"/>
        <v>#DIV/0!</v>
      </c>
      <c r="U87" s="237" t="e">
        <f t="shared" si="33"/>
        <v>#DIV/0!</v>
      </c>
      <c r="V87" s="167">
        <f t="shared" si="34"/>
        <v>0</v>
      </c>
      <c r="AH87" s="367"/>
      <c r="AI87" s="367"/>
      <c r="AJ87" s="367"/>
    </row>
    <row r="88" spans="1:36" s="167" customFormat="1" ht="21" hidden="1">
      <c r="A88" s="162" t="s">
        <v>138</v>
      </c>
      <c r="B88" s="163" t="s">
        <v>74</v>
      </c>
      <c r="C88" s="164">
        <f>C90</f>
        <v>0</v>
      </c>
      <c r="D88" s="164">
        <f>D90</f>
        <v>0</v>
      </c>
      <c r="E88" s="164">
        <f t="shared" si="30"/>
        <v>0</v>
      </c>
      <c r="F88" s="164">
        <f>F90</f>
        <v>0</v>
      </c>
      <c r="G88" s="164">
        <f>G90</f>
        <v>0</v>
      </c>
      <c r="H88" s="164">
        <f>H90</f>
        <v>0</v>
      </c>
      <c r="I88" s="337"/>
      <c r="J88" s="165"/>
      <c r="K88" s="158">
        <f t="shared" si="35"/>
        <v>0</v>
      </c>
      <c r="L88" s="169">
        <f t="shared" si="31"/>
        <v>0</v>
      </c>
      <c r="M88" s="159">
        <f t="shared" si="36"/>
        <v>0</v>
      </c>
      <c r="N88" s="169">
        <f t="shared" si="32"/>
        <v>0</v>
      </c>
      <c r="O88" s="168"/>
      <c r="S88" s="237" t="e">
        <f t="shared" si="28"/>
        <v>#DIV/0!</v>
      </c>
      <c r="T88" s="237" t="e">
        <f t="shared" si="29"/>
        <v>#DIV/0!</v>
      </c>
      <c r="U88" s="237" t="e">
        <f t="shared" si="33"/>
        <v>#DIV/0!</v>
      </c>
      <c r="V88" s="167">
        <f t="shared" si="34"/>
        <v>0</v>
      </c>
      <c r="AH88" s="367"/>
      <c r="AI88" s="367"/>
      <c r="AJ88" s="367"/>
    </row>
    <row r="89" spans="1:36" s="167" customFormat="1" ht="21" hidden="1">
      <c r="A89" s="162"/>
      <c r="B89" s="163" t="s">
        <v>139</v>
      </c>
      <c r="C89" s="164"/>
      <c r="D89" s="164"/>
      <c r="E89" s="164">
        <f t="shared" si="30"/>
        <v>0</v>
      </c>
      <c r="F89" s="164"/>
      <c r="G89" s="164"/>
      <c r="H89" s="164"/>
      <c r="I89" s="337"/>
      <c r="J89" s="165"/>
      <c r="K89" s="158">
        <f t="shared" si="35"/>
        <v>0</v>
      </c>
      <c r="L89" s="169">
        <f t="shared" si="31"/>
        <v>0</v>
      </c>
      <c r="M89" s="159">
        <f t="shared" si="36"/>
        <v>0</v>
      </c>
      <c r="N89" s="169">
        <f t="shared" si="32"/>
        <v>0</v>
      </c>
      <c r="O89" s="168"/>
      <c r="S89" s="237" t="e">
        <f t="shared" si="28"/>
        <v>#DIV/0!</v>
      </c>
      <c r="T89" s="237" t="e">
        <f t="shared" si="29"/>
        <v>#DIV/0!</v>
      </c>
      <c r="U89" s="237" t="e">
        <f t="shared" si="33"/>
        <v>#DIV/0!</v>
      </c>
      <c r="V89" s="167">
        <f t="shared" si="34"/>
        <v>0</v>
      </c>
      <c r="AH89" s="367"/>
      <c r="AI89" s="367"/>
      <c r="AJ89" s="367"/>
    </row>
    <row r="90" spans="1:36" s="167" customFormat="1" ht="21" hidden="1">
      <c r="A90" s="162" t="s">
        <v>140</v>
      </c>
      <c r="B90" s="163" t="s">
        <v>80</v>
      </c>
      <c r="C90" s="164"/>
      <c r="D90" s="164"/>
      <c r="E90" s="164">
        <f t="shared" si="30"/>
        <v>0</v>
      </c>
      <c r="F90" s="164"/>
      <c r="G90" s="164"/>
      <c r="H90" s="164"/>
      <c r="I90" s="337"/>
      <c r="J90" s="165"/>
      <c r="K90" s="158">
        <f t="shared" si="35"/>
        <v>0</v>
      </c>
      <c r="L90" s="169">
        <f t="shared" si="31"/>
        <v>0</v>
      </c>
      <c r="M90" s="159">
        <f t="shared" si="36"/>
        <v>0</v>
      </c>
      <c r="N90" s="169">
        <f t="shared" si="32"/>
        <v>0</v>
      </c>
      <c r="O90" s="168"/>
      <c r="S90" s="237" t="e">
        <f t="shared" si="28"/>
        <v>#DIV/0!</v>
      </c>
      <c r="T90" s="237" t="e">
        <f t="shared" si="29"/>
        <v>#DIV/0!</v>
      </c>
      <c r="U90" s="237" t="e">
        <f t="shared" si="33"/>
        <v>#DIV/0!</v>
      </c>
      <c r="V90" s="167">
        <f t="shared" si="34"/>
        <v>0</v>
      </c>
      <c r="AH90" s="367"/>
      <c r="AI90" s="367"/>
      <c r="AJ90" s="367"/>
    </row>
    <row r="91" spans="1:36" s="167" customFormat="1" ht="21" hidden="1">
      <c r="A91" s="162" t="s">
        <v>141</v>
      </c>
      <c r="B91" s="163" t="s">
        <v>96</v>
      </c>
      <c r="C91" s="164"/>
      <c r="D91" s="164"/>
      <c r="E91" s="164">
        <f t="shared" si="30"/>
        <v>0</v>
      </c>
      <c r="F91" s="164"/>
      <c r="G91" s="164"/>
      <c r="H91" s="164"/>
      <c r="I91" s="337"/>
      <c r="J91" s="165"/>
      <c r="K91" s="158">
        <f t="shared" si="35"/>
        <v>0</v>
      </c>
      <c r="L91" s="169">
        <f t="shared" si="31"/>
        <v>0</v>
      </c>
      <c r="M91" s="159">
        <f t="shared" si="36"/>
        <v>0</v>
      </c>
      <c r="N91" s="169">
        <f t="shared" si="32"/>
        <v>0</v>
      </c>
      <c r="O91" s="168"/>
      <c r="S91" s="237" t="e">
        <f t="shared" si="28"/>
        <v>#DIV/0!</v>
      </c>
      <c r="T91" s="237" t="e">
        <f t="shared" si="29"/>
        <v>#DIV/0!</v>
      </c>
      <c r="U91" s="237" t="e">
        <f t="shared" si="33"/>
        <v>#DIV/0!</v>
      </c>
      <c r="V91" s="167">
        <f t="shared" si="34"/>
        <v>0</v>
      </c>
      <c r="AH91" s="367"/>
      <c r="AI91" s="367"/>
      <c r="AJ91" s="367"/>
    </row>
    <row r="92" spans="1:36" s="167" customFormat="1" ht="21" hidden="1">
      <c r="A92" s="162"/>
      <c r="B92" s="163" t="s">
        <v>97</v>
      </c>
      <c r="C92" s="164"/>
      <c r="D92" s="164"/>
      <c r="E92" s="164">
        <f t="shared" si="30"/>
        <v>0</v>
      </c>
      <c r="F92" s="164"/>
      <c r="G92" s="164"/>
      <c r="H92" s="164"/>
      <c r="I92" s="337"/>
      <c r="J92" s="165"/>
      <c r="K92" s="158">
        <f t="shared" si="35"/>
        <v>0</v>
      </c>
      <c r="L92" s="169">
        <f t="shared" si="31"/>
        <v>0</v>
      </c>
      <c r="M92" s="159">
        <f t="shared" si="36"/>
        <v>0</v>
      </c>
      <c r="N92" s="169">
        <f t="shared" si="32"/>
        <v>0</v>
      </c>
      <c r="O92" s="168"/>
      <c r="S92" s="237" t="e">
        <f t="shared" si="28"/>
        <v>#DIV/0!</v>
      </c>
      <c r="T92" s="237" t="e">
        <f t="shared" si="29"/>
        <v>#DIV/0!</v>
      </c>
      <c r="U92" s="237" t="e">
        <f t="shared" si="33"/>
        <v>#DIV/0!</v>
      </c>
      <c r="V92" s="167">
        <f t="shared" si="34"/>
        <v>0</v>
      </c>
      <c r="AH92" s="367"/>
      <c r="AI92" s="367"/>
      <c r="AJ92" s="367"/>
    </row>
    <row r="93" spans="1:36" s="161" customFormat="1" ht="21" hidden="1">
      <c r="A93" s="153" t="s">
        <v>13</v>
      </c>
      <c r="B93" s="154" t="s">
        <v>99</v>
      </c>
      <c r="C93" s="164"/>
      <c r="D93" s="164"/>
      <c r="E93" s="155">
        <f t="shared" si="30"/>
        <v>0</v>
      </c>
      <c r="F93" s="155"/>
      <c r="G93" s="164"/>
      <c r="H93" s="164"/>
      <c r="I93" s="336"/>
      <c r="J93" s="157"/>
      <c r="K93" s="158">
        <f t="shared" si="35"/>
        <v>0</v>
      </c>
      <c r="L93" s="169">
        <f t="shared" si="31"/>
        <v>0</v>
      </c>
      <c r="M93" s="159">
        <f t="shared" si="36"/>
        <v>0</v>
      </c>
      <c r="N93" s="169">
        <f t="shared" si="32"/>
        <v>0</v>
      </c>
      <c r="O93" s="169"/>
      <c r="S93" s="237" t="e">
        <f t="shared" si="28"/>
        <v>#DIV/0!</v>
      </c>
      <c r="T93" s="237" t="e">
        <f t="shared" si="29"/>
        <v>#DIV/0!</v>
      </c>
      <c r="U93" s="237" t="e">
        <f t="shared" si="33"/>
        <v>#DIV/0!</v>
      </c>
      <c r="V93" s="161">
        <f t="shared" si="34"/>
        <v>0</v>
      </c>
      <c r="AH93" s="366"/>
      <c r="AI93" s="366"/>
      <c r="AJ93" s="366"/>
    </row>
    <row r="94" spans="1:36" s="181" customFormat="1" ht="21" hidden="1">
      <c r="A94" s="153" t="s">
        <v>14</v>
      </c>
      <c r="B94" s="154" t="s">
        <v>101</v>
      </c>
      <c r="C94" s="164"/>
      <c r="D94" s="164"/>
      <c r="E94" s="155">
        <f t="shared" si="30"/>
        <v>0</v>
      </c>
      <c r="F94" s="155"/>
      <c r="G94" s="164"/>
      <c r="H94" s="164"/>
      <c r="I94" s="336"/>
      <c r="J94" s="157"/>
      <c r="K94" s="158">
        <f t="shared" si="35"/>
        <v>0</v>
      </c>
      <c r="L94" s="169">
        <f t="shared" si="31"/>
        <v>0</v>
      </c>
      <c r="M94" s="159">
        <f t="shared" si="36"/>
        <v>0</v>
      </c>
      <c r="N94" s="169">
        <f t="shared" si="32"/>
        <v>0</v>
      </c>
      <c r="O94" s="180"/>
      <c r="S94" s="237" t="e">
        <f t="shared" si="28"/>
        <v>#DIV/0!</v>
      </c>
      <c r="T94" s="237" t="e">
        <f t="shared" si="29"/>
        <v>#DIV/0!</v>
      </c>
      <c r="U94" s="237" t="e">
        <f t="shared" si="33"/>
        <v>#DIV/0!</v>
      </c>
      <c r="V94" s="181">
        <f t="shared" si="34"/>
        <v>0</v>
      </c>
      <c r="AH94" s="370"/>
      <c r="AI94" s="370"/>
      <c r="AJ94" s="370"/>
    </row>
    <row r="95" spans="1:36" s="167" customFormat="1" ht="21" hidden="1">
      <c r="A95" s="162"/>
      <c r="B95" s="163" t="s">
        <v>83</v>
      </c>
      <c r="C95" s="164"/>
      <c r="D95" s="164"/>
      <c r="E95" s="164">
        <f t="shared" si="30"/>
        <v>0</v>
      </c>
      <c r="F95" s="164"/>
      <c r="G95" s="164"/>
      <c r="H95" s="164"/>
      <c r="I95" s="337"/>
      <c r="J95" s="165"/>
      <c r="K95" s="158">
        <f t="shared" si="35"/>
        <v>0</v>
      </c>
      <c r="L95" s="169">
        <f t="shared" si="31"/>
        <v>0</v>
      </c>
      <c r="M95" s="159">
        <f t="shared" si="36"/>
        <v>0</v>
      </c>
      <c r="N95" s="169">
        <f t="shared" si="32"/>
        <v>0</v>
      </c>
      <c r="O95" s="168"/>
      <c r="S95" s="237" t="e">
        <f t="shared" si="28"/>
        <v>#DIV/0!</v>
      </c>
      <c r="T95" s="237" t="e">
        <f t="shared" si="29"/>
        <v>#DIV/0!</v>
      </c>
      <c r="U95" s="237" t="e">
        <f t="shared" si="33"/>
        <v>#DIV/0!</v>
      </c>
      <c r="V95" s="167">
        <f t="shared" si="34"/>
        <v>0</v>
      </c>
      <c r="AH95" s="367"/>
      <c r="AI95" s="367"/>
      <c r="AJ95" s="367"/>
    </row>
    <row r="96" spans="1:36" s="167" customFormat="1" ht="21" hidden="1">
      <c r="A96" s="162" t="s">
        <v>142</v>
      </c>
      <c r="B96" s="163" t="s">
        <v>85</v>
      </c>
      <c r="C96" s="164"/>
      <c r="D96" s="164"/>
      <c r="E96" s="164">
        <f t="shared" si="30"/>
        <v>0</v>
      </c>
      <c r="F96" s="164"/>
      <c r="G96" s="164"/>
      <c r="H96" s="164"/>
      <c r="I96" s="337"/>
      <c r="J96" s="165"/>
      <c r="K96" s="158">
        <f t="shared" si="35"/>
        <v>0</v>
      </c>
      <c r="L96" s="169">
        <f t="shared" si="31"/>
        <v>0</v>
      </c>
      <c r="M96" s="159">
        <f t="shared" si="36"/>
        <v>0</v>
      </c>
      <c r="N96" s="169">
        <f t="shared" si="32"/>
        <v>0</v>
      </c>
      <c r="O96" s="168"/>
      <c r="S96" s="237" t="e">
        <f t="shared" si="28"/>
        <v>#DIV/0!</v>
      </c>
      <c r="T96" s="237" t="e">
        <f t="shared" si="29"/>
        <v>#DIV/0!</v>
      </c>
      <c r="U96" s="237" t="e">
        <f t="shared" si="33"/>
        <v>#DIV/0!</v>
      </c>
      <c r="V96" s="167">
        <f t="shared" si="34"/>
        <v>0</v>
      </c>
      <c r="AH96" s="367"/>
      <c r="AI96" s="367"/>
      <c r="AJ96" s="367"/>
    </row>
    <row r="97" spans="1:36" s="183" customFormat="1" ht="21" hidden="1">
      <c r="A97" s="162" t="s">
        <v>143</v>
      </c>
      <c r="B97" s="163" t="s">
        <v>144</v>
      </c>
      <c r="C97" s="164"/>
      <c r="D97" s="164"/>
      <c r="E97" s="164">
        <f t="shared" si="30"/>
        <v>0</v>
      </c>
      <c r="F97" s="164"/>
      <c r="G97" s="164"/>
      <c r="H97" s="164"/>
      <c r="I97" s="338"/>
      <c r="J97" s="165"/>
      <c r="K97" s="158">
        <f t="shared" si="35"/>
        <v>0</v>
      </c>
      <c r="L97" s="169">
        <f t="shared" si="31"/>
        <v>0</v>
      </c>
      <c r="M97" s="159">
        <f t="shared" si="36"/>
        <v>0</v>
      </c>
      <c r="N97" s="169">
        <f t="shared" si="32"/>
        <v>0</v>
      </c>
      <c r="O97" s="182"/>
      <c r="S97" s="237" t="e">
        <f t="shared" si="28"/>
        <v>#DIV/0!</v>
      </c>
      <c r="T97" s="237" t="e">
        <f t="shared" si="29"/>
        <v>#DIV/0!</v>
      </c>
      <c r="U97" s="237" t="e">
        <f t="shared" si="33"/>
        <v>#DIV/0!</v>
      </c>
      <c r="V97" s="183">
        <f t="shared" si="34"/>
        <v>0</v>
      </c>
      <c r="AH97" s="371"/>
      <c r="AI97" s="371"/>
      <c r="AJ97" s="371"/>
    </row>
    <row r="98" spans="1:36" s="167" customFormat="1" ht="21" hidden="1">
      <c r="A98" s="162"/>
      <c r="B98" s="163" t="s">
        <v>83</v>
      </c>
      <c r="C98" s="164"/>
      <c r="D98" s="164"/>
      <c r="E98" s="164">
        <f t="shared" si="30"/>
        <v>0</v>
      </c>
      <c r="F98" s="164"/>
      <c r="G98" s="164"/>
      <c r="H98" s="164"/>
      <c r="I98" s="337"/>
      <c r="J98" s="165"/>
      <c r="K98" s="158">
        <f t="shared" si="35"/>
        <v>0</v>
      </c>
      <c r="L98" s="169">
        <f t="shared" si="31"/>
        <v>0</v>
      </c>
      <c r="M98" s="159">
        <f t="shared" si="36"/>
        <v>0</v>
      </c>
      <c r="N98" s="169">
        <f t="shared" si="32"/>
        <v>0</v>
      </c>
      <c r="O98" s="168"/>
      <c r="S98" s="237" t="e">
        <f t="shared" si="28"/>
        <v>#DIV/0!</v>
      </c>
      <c r="T98" s="237" t="e">
        <f t="shared" si="29"/>
        <v>#DIV/0!</v>
      </c>
      <c r="U98" s="237" t="e">
        <f t="shared" si="33"/>
        <v>#DIV/0!</v>
      </c>
      <c r="V98" s="167">
        <f t="shared" si="34"/>
        <v>0</v>
      </c>
      <c r="AH98" s="367"/>
      <c r="AI98" s="367"/>
      <c r="AJ98" s="367"/>
    </row>
    <row r="99" spans="1:36" s="167" customFormat="1" ht="21" hidden="1">
      <c r="A99" s="174" t="s">
        <v>145</v>
      </c>
      <c r="B99" s="163" t="s">
        <v>80</v>
      </c>
      <c r="C99" s="164"/>
      <c r="D99" s="164"/>
      <c r="E99" s="164">
        <f t="shared" si="30"/>
        <v>0</v>
      </c>
      <c r="F99" s="164"/>
      <c r="G99" s="164"/>
      <c r="H99" s="164"/>
      <c r="I99" s="337"/>
      <c r="J99" s="165"/>
      <c r="K99" s="158">
        <f t="shared" si="35"/>
        <v>0</v>
      </c>
      <c r="L99" s="169">
        <f t="shared" si="31"/>
        <v>0</v>
      </c>
      <c r="M99" s="159">
        <f t="shared" si="36"/>
        <v>0</v>
      </c>
      <c r="N99" s="169">
        <f t="shared" si="32"/>
        <v>0</v>
      </c>
      <c r="O99" s="168"/>
      <c r="S99" s="237" t="e">
        <f t="shared" si="28"/>
        <v>#DIV/0!</v>
      </c>
      <c r="T99" s="237" t="e">
        <f t="shared" si="29"/>
        <v>#DIV/0!</v>
      </c>
      <c r="U99" s="237" t="e">
        <f t="shared" si="33"/>
        <v>#DIV/0!</v>
      </c>
      <c r="V99" s="167">
        <f t="shared" si="34"/>
        <v>0</v>
      </c>
      <c r="AH99" s="367"/>
      <c r="AI99" s="367"/>
      <c r="AJ99" s="367"/>
    </row>
    <row r="100" spans="1:36" s="167" customFormat="1" ht="42" hidden="1">
      <c r="A100" s="174" t="s">
        <v>194</v>
      </c>
      <c r="B100" s="175" t="s">
        <v>195</v>
      </c>
      <c r="C100" s="164"/>
      <c r="D100" s="164"/>
      <c r="E100" s="164">
        <f t="shared" si="30"/>
        <v>0</v>
      </c>
      <c r="F100" s="164"/>
      <c r="G100" s="164"/>
      <c r="H100" s="164"/>
      <c r="I100" s="337"/>
      <c r="J100" s="165"/>
      <c r="K100" s="158">
        <f t="shared" si="35"/>
        <v>0</v>
      </c>
      <c r="L100" s="169">
        <f t="shared" si="31"/>
        <v>0</v>
      </c>
      <c r="M100" s="159">
        <f t="shared" si="36"/>
        <v>0</v>
      </c>
      <c r="N100" s="169">
        <f t="shared" si="32"/>
        <v>0</v>
      </c>
      <c r="O100" s="168"/>
      <c r="S100" s="237" t="e">
        <f t="shared" ref="S100:S107" si="37">C100/D100</f>
        <v>#DIV/0!</v>
      </c>
      <c r="T100" s="237" t="e">
        <f t="shared" ref="T100:T107" si="38">E100/F100</f>
        <v>#DIV/0!</v>
      </c>
      <c r="U100" s="237" t="e">
        <f t="shared" si="33"/>
        <v>#DIV/0!</v>
      </c>
      <c r="V100" s="167">
        <f t="shared" si="34"/>
        <v>0</v>
      </c>
      <c r="AH100" s="367"/>
      <c r="AI100" s="367"/>
      <c r="AJ100" s="367"/>
    </row>
    <row r="101" spans="1:36" s="167" customFormat="1" ht="21" hidden="1">
      <c r="A101" s="174" t="s">
        <v>146</v>
      </c>
      <c r="B101" s="175" t="s">
        <v>96</v>
      </c>
      <c r="C101" s="164"/>
      <c r="D101" s="164"/>
      <c r="E101" s="164">
        <f t="shared" si="30"/>
        <v>0</v>
      </c>
      <c r="F101" s="164"/>
      <c r="G101" s="164"/>
      <c r="H101" s="164"/>
      <c r="I101" s="337"/>
      <c r="J101" s="165"/>
      <c r="K101" s="158">
        <f t="shared" si="35"/>
        <v>0</v>
      </c>
      <c r="L101" s="169">
        <f t="shared" si="31"/>
        <v>0</v>
      </c>
      <c r="M101" s="159">
        <f t="shared" si="36"/>
        <v>0</v>
      </c>
      <c r="N101" s="169">
        <f t="shared" si="32"/>
        <v>0</v>
      </c>
      <c r="O101" s="168"/>
      <c r="S101" s="237" t="e">
        <f t="shared" si="37"/>
        <v>#DIV/0!</v>
      </c>
      <c r="T101" s="237" t="e">
        <f t="shared" si="38"/>
        <v>#DIV/0!</v>
      </c>
      <c r="U101" s="237" t="e">
        <f t="shared" si="33"/>
        <v>#DIV/0!</v>
      </c>
      <c r="V101" s="167">
        <f t="shared" si="34"/>
        <v>0</v>
      </c>
      <c r="AH101" s="367"/>
      <c r="AI101" s="367"/>
      <c r="AJ101" s="367"/>
    </row>
    <row r="102" spans="1:36" s="167" customFormat="1" ht="42" hidden="1">
      <c r="A102" s="174" t="s">
        <v>196</v>
      </c>
      <c r="B102" s="175" t="s">
        <v>197</v>
      </c>
      <c r="C102" s="164"/>
      <c r="D102" s="164"/>
      <c r="E102" s="164">
        <f t="shared" ref="E102:E106" si="39">G102-C102</f>
        <v>0</v>
      </c>
      <c r="F102" s="164"/>
      <c r="G102" s="164"/>
      <c r="H102" s="164"/>
      <c r="I102" s="337"/>
      <c r="J102" s="165"/>
      <c r="K102" s="158">
        <f t="shared" si="35"/>
        <v>0</v>
      </c>
      <c r="L102" s="169">
        <f t="shared" si="31"/>
        <v>0</v>
      </c>
      <c r="M102" s="159">
        <f t="shared" si="36"/>
        <v>0</v>
      </c>
      <c r="N102" s="169">
        <f t="shared" si="32"/>
        <v>0</v>
      </c>
      <c r="O102" s="168"/>
      <c r="S102" s="237" t="e">
        <f t="shared" si="37"/>
        <v>#DIV/0!</v>
      </c>
      <c r="T102" s="237" t="e">
        <f t="shared" si="38"/>
        <v>#DIV/0!</v>
      </c>
      <c r="U102" s="237" t="e">
        <f t="shared" si="33"/>
        <v>#DIV/0!</v>
      </c>
      <c r="V102" s="167">
        <f t="shared" si="34"/>
        <v>0</v>
      </c>
      <c r="AH102" s="367"/>
      <c r="AI102" s="367"/>
      <c r="AJ102" s="367"/>
    </row>
    <row r="103" spans="1:36" s="187" customFormat="1" ht="21.6" hidden="1" thickBot="1">
      <c r="A103" s="185"/>
      <c r="B103" s="163" t="s">
        <v>97</v>
      </c>
      <c r="C103" s="186"/>
      <c r="D103" s="186"/>
      <c r="E103" s="164">
        <f t="shared" si="39"/>
        <v>0</v>
      </c>
      <c r="F103" s="164"/>
      <c r="G103" s="186"/>
      <c r="H103" s="186"/>
      <c r="I103" s="337"/>
      <c r="J103" s="165"/>
      <c r="K103" s="158">
        <f t="shared" si="35"/>
        <v>0</v>
      </c>
      <c r="L103" s="169">
        <f t="shared" si="31"/>
        <v>0</v>
      </c>
      <c r="M103" s="159">
        <f t="shared" si="36"/>
        <v>0</v>
      </c>
      <c r="N103" s="169">
        <f t="shared" si="32"/>
        <v>0</v>
      </c>
      <c r="O103" s="180"/>
      <c r="S103" s="237" t="e">
        <f t="shared" si="37"/>
        <v>#DIV/0!</v>
      </c>
      <c r="T103" s="237" t="e">
        <f t="shared" si="38"/>
        <v>#DIV/0!</v>
      </c>
      <c r="U103" s="237" t="e">
        <f t="shared" si="33"/>
        <v>#DIV/0!</v>
      </c>
      <c r="V103" s="187">
        <f t="shared" si="34"/>
        <v>0</v>
      </c>
      <c r="AH103" s="372"/>
      <c r="AI103" s="372"/>
      <c r="AJ103" s="372"/>
    </row>
    <row r="104" spans="1:36" s="167" customFormat="1" ht="21" hidden="1">
      <c r="A104" s="162" t="s">
        <v>15</v>
      </c>
      <c r="B104" s="163" t="s">
        <v>147</v>
      </c>
      <c r="C104" s="164"/>
      <c r="D104" s="164"/>
      <c r="E104" s="164">
        <f t="shared" si="39"/>
        <v>0</v>
      </c>
      <c r="F104" s="164"/>
      <c r="G104" s="164"/>
      <c r="H104" s="164"/>
      <c r="I104" s="337"/>
      <c r="J104" s="165"/>
      <c r="K104" s="158">
        <f t="shared" si="35"/>
        <v>0</v>
      </c>
      <c r="L104" s="169">
        <f t="shared" si="31"/>
        <v>0</v>
      </c>
      <c r="M104" s="159">
        <f t="shared" si="36"/>
        <v>0</v>
      </c>
      <c r="N104" s="169">
        <f t="shared" si="32"/>
        <v>0</v>
      </c>
      <c r="O104" s="168"/>
      <c r="S104" s="237" t="e">
        <f t="shared" si="37"/>
        <v>#DIV/0!</v>
      </c>
      <c r="T104" s="237" t="e">
        <f t="shared" si="38"/>
        <v>#DIV/0!</v>
      </c>
      <c r="U104" s="237" t="e">
        <f t="shared" si="33"/>
        <v>#DIV/0!</v>
      </c>
      <c r="V104" s="167">
        <f t="shared" si="34"/>
        <v>0</v>
      </c>
      <c r="AH104" s="367"/>
      <c r="AI104" s="367"/>
      <c r="AJ104" s="367"/>
    </row>
    <row r="105" spans="1:36" s="167" customFormat="1" ht="21" hidden="1">
      <c r="A105" s="162" t="s">
        <v>16</v>
      </c>
      <c r="B105" s="178" t="s">
        <v>117</v>
      </c>
      <c r="C105" s="188"/>
      <c r="D105" s="188"/>
      <c r="E105" s="164">
        <f t="shared" si="39"/>
        <v>0</v>
      </c>
      <c r="F105" s="164"/>
      <c r="G105" s="188"/>
      <c r="H105" s="188"/>
      <c r="I105" s="337"/>
      <c r="J105" s="165"/>
      <c r="K105" s="158">
        <f t="shared" si="35"/>
        <v>0</v>
      </c>
      <c r="L105" s="169">
        <f t="shared" si="31"/>
        <v>0</v>
      </c>
      <c r="M105" s="159">
        <f t="shared" si="36"/>
        <v>0</v>
      </c>
      <c r="N105" s="169">
        <f t="shared" si="32"/>
        <v>0</v>
      </c>
      <c r="O105" s="168"/>
      <c r="S105" s="237" t="e">
        <f t="shared" si="37"/>
        <v>#DIV/0!</v>
      </c>
      <c r="T105" s="237" t="e">
        <f t="shared" si="38"/>
        <v>#DIV/0!</v>
      </c>
      <c r="U105" s="237" t="e">
        <f t="shared" si="33"/>
        <v>#DIV/0!</v>
      </c>
      <c r="V105" s="167">
        <f t="shared" si="34"/>
        <v>0</v>
      </c>
      <c r="AH105" s="367"/>
      <c r="AI105" s="367"/>
      <c r="AJ105" s="367"/>
    </row>
    <row r="106" spans="1:36" s="167" customFormat="1" ht="21" hidden="1">
      <c r="A106" s="162" t="s">
        <v>17</v>
      </c>
      <c r="B106" s="178" t="s">
        <v>119</v>
      </c>
      <c r="C106" s="164"/>
      <c r="D106" s="164"/>
      <c r="E106" s="164">
        <f t="shared" si="39"/>
        <v>0</v>
      </c>
      <c r="F106" s="164"/>
      <c r="G106" s="164"/>
      <c r="H106" s="164"/>
      <c r="I106" s="337"/>
      <c r="J106" s="165"/>
      <c r="K106" s="158">
        <f t="shared" si="35"/>
        <v>0</v>
      </c>
      <c r="L106" s="169">
        <f t="shared" si="31"/>
        <v>0</v>
      </c>
      <c r="M106" s="159">
        <f t="shared" si="36"/>
        <v>0</v>
      </c>
      <c r="N106" s="169">
        <f t="shared" si="32"/>
        <v>0</v>
      </c>
      <c r="O106" s="168"/>
      <c r="S106" s="237" t="e">
        <f t="shared" si="37"/>
        <v>#DIV/0!</v>
      </c>
      <c r="T106" s="237" t="e">
        <f t="shared" si="38"/>
        <v>#DIV/0!</v>
      </c>
      <c r="U106" s="237" t="e">
        <f t="shared" si="33"/>
        <v>#DIV/0!</v>
      </c>
      <c r="V106" s="167">
        <f t="shared" si="34"/>
        <v>0</v>
      </c>
      <c r="AH106" s="367"/>
      <c r="AI106" s="367"/>
      <c r="AJ106" s="367"/>
    </row>
    <row r="107" spans="1:36" s="161" customFormat="1" ht="21">
      <c r="A107" s="153" t="s">
        <v>18</v>
      </c>
      <c r="B107" s="154" t="s">
        <v>148</v>
      </c>
      <c r="C107" s="155">
        <f t="shared" ref="C107:H107" si="40">C110+C109</f>
        <v>364672.51599999995</v>
      </c>
      <c r="D107" s="155">
        <f t="shared" si="40"/>
        <v>119.87519999999999</v>
      </c>
      <c r="E107" s="155">
        <f t="shared" si="40"/>
        <v>324107.39399999997</v>
      </c>
      <c r="F107" s="155">
        <f t="shared" si="40"/>
        <v>104.28200000000001</v>
      </c>
      <c r="G107" s="155">
        <f t="shared" si="40"/>
        <v>688779.91</v>
      </c>
      <c r="H107" s="155">
        <f t="shared" si="40"/>
        <v>112.07859999999999</v>
      </c>
      <c r="I107" s="336"/>
      <c r="J107" s="157"/>
      <c r="K107" s="158">
        <f t="shared" si="35"/>
        <v>112.07859999999999</v>
      </c>
      <c r="L107" s="169">
        <f t="shared" si="31"/>
        <v>0</v>
      </c>
      <c r="M107" s="159">
        <f t="shared" si="36"/>
        <v>688779.90999999992</v>
      </c>
      <c r="N107" s="169">
        <f t="shared" si="32"/>
        <v>0</v>
      </c>
      <c r="O107" s="169"/>
      <c r="S107" s="237">
        <f t="shared" si="37"/>
        <v>3042.1014188088943</v>
      </c>
      <c r="T107" s="237">
        <f t="shared" si="38"/>
        <v>3107.9898160756406</v>
      </c>
      <c r="U107" s="237">
        <f t="shared" si="33"/>
        <v>6145.5077954221415</v>
      </c>
      <c r="V107" s="161">
        <f t="shared" si="34"/>
        <v>112.0628</v>
      </c>
      <c r="AH107" s="366"/>
      <c r="AI107" s="366"/>
      <c r="AJ107" s="366"/>
    </row>
    <row r="108" spans="1:36" s="167" customFormat="1" ht="21">
      <c r="A108" s="162"/>
      <c r="B108" s="163" t="s">
        <v>72</v>
      </c>
      <c r="C108" s="164"/>
      <c r="D108" s="164"/>
      <c r="E108" s="164"/>
      <c r="F108" s="164"/>
      <c r="G108" s="164"/>
      <c r="H108" s="164"/>
      <c r="I108" s="337"/>
      <c r="J108" s="165"/>
      <c r="K108" s="158">
        <f t="shared" si="35"/>
        <v>0</v>
      </c>
      <c r="L108" s="169">
        <f t="shared" si="31"/>
        <v>0</v>
      </c>
      <c r="M108" s="159">
        <f t="shared" si="36"/>
        <v>0</v>
      </c>
      <c r="N108" s="169">
        <f t="shared" si="32"/>
        <v>0</v>
      </c>
      <c r="O108" s="168"/>
      <c r="S108" s="237"/>
      <c r="T108" s="237"/>
      <c r="U108" s="237"/>
      <c r="V108" s="167">
        <f t="shared" si="34"/>
        <v>0</v>
      </c>
      <c r="AH108" s="367"/>
      <c r="AI108" s="367"/>
      <c r="AJ108" s="367"/>
    </row>
    <row r="109" spans="1:36" s="167" customFormat="1" ht="21">
      <c r="A109" s="162" t="s">
        <v>149</v>
      </c>
      <c r="B109" s="163" t="s">
        <v>73</v>
      </c>
      <c r="C109" s="164"/>
      <c r="D109" s="164"/>
      <c r="E109" s="164"/>
      <c r="F109" s="164"/>
      <c r="G109" s="164"/>
      <c r="H109" s="164"/>
      <c r="I109" s="337"/>
      <c r="J109" s="165"/>
      <c r="K109" s="158">
        <f t="shared" si="35"/>
        <v>0</v>
      </c>
      <c r="L109" s="169">
        <f t="shared" si="31"/>
        <v>0</v>
      </c>
      <c r="M109" s="159">
        <f t="shared" si="36"/>
        <v>0</v>
      </c>
      <c r="N109" s="169">
        <f t="shared" si="32"/>
        <v>0</v>
      </c>
      <c r="O109" s="168"/>
      <c r="S109" s="237"/>
      <c r="T109" s="237"/>
      <c r="U109" s="237"/>
      <c r="V109" s="167">
        <f t="shared" si="34"/>
        <v>0</v>
      </c>
      <c r="AH109" s="367"/>
      <c r="AI109" s="367"/>
      <c r="AJ109" s="367"/>
    </row>
    <row r="110" spans="1:36" s="167" customFormat="1" ht="21">
      <c r="A110" s="162" t="s">
        <v>150</v>
      </c>
      <c r="B110" s="163" t="s">
        <v>74</v>
      </c>
      <c r="C110" s="164">
        <f>C112+C113+C114+C115+C116+C117+C118</f>
        <v>364672.51599999995</v>
      </c>
      <c r="D110" s="164">
        <f>D112+D113+D114+D115+D116+D117+D118</f>
        <v>119.87519999999999</v>
      </c>
      <c r="E110" s="164">
        <f>E112+E113+E114+E115+E116+E117+E118</f>
        <v>324107.39399999997</v>
      </c>
      <c r="F110" s="164">
        <f t="shared" ref="F110:H110" si="41">F112+F113+F114+F115+F116+F117+F118</f>
        <v>104.28200000000001</v>
      </c>
      <c r="G110" s="164">
        <f>G112+G113+G114+G115+G116+G117+G118</f>
        <v>688779.91</v>
      </c>
      <c r="H110" s="164">
        <f t="shared" si="41"/>
        <v>112.07859999999999</v>
      </c>
      <c r="I110" s="337"/>
      <c r="J110" s="165"/>
      <c r="K110" s="158">
        <f t="shared" si="35"/>
        <v>112.07859999999999</v>
      </c>
      <c r="L110" s="169">
        <f t="shared" si="31"/>
        <v>0</v>
      </c>
      <c r="M110" s="159">
        <f t="shared" si="36"/>
        <v>688779.90999999992</v>
      </c>
      <c r="N110" s="169">
        <f t="shared" si="32"/>
        <v>0</v>
      </c>
      <c r="O110" s="168"/>
      <c r="S110" s="237">
        <f>C110/D110</f>
        <v>3042.1014188088943</v>
      </c>
      <c r="T110" s="237">
        <f>E110/F110</f>
        <v>3107.9898160756406</v>
      </c>
      <c r="U110" s="237">
        <f t="shared" si="33"/>
        <v>6145.5077954221415</v>
      </c>
      <c r="V110" s="167">
        <f t="shared" si="34"/>
        <v>112.0628</v>
      </c>
      <c r="AH110" s="367"/>
      <c r="AI110" s="367"/>
      <c r="AJ110" s="367"/>
    </row>
    <row r="111" spans="1:36" s="167" customFormat="1" ht="21">
      <c r="A111" s="162"/>
      <c r="B111" s="163" t="s">
        <v>72</v>
      </c>
      <c r="C111" s="164"/>
      <c r="D111" s="164"/>
      <c r="E111" s="164">
        <f>G111-C111</f>
        <v>0</v>
      </c>
      <c r="F111" s="164"/>
      <c r="G111" s="164"/>
      <c r="H111" s="164"/>
      <c r="I111" s="337"/>
      <c r="J111" s="165"/>
      <c r="K111" s="158">
        <f t="shared" si="35"/>
        <v>0</v>
      </c>
      <c r="L111" s="169">
        <f t="shared" si="31"/>
        <v>0</v>
      </c>
      <c r="M111" s="159">
        <f t="shared" si="36"/>
        <v>0</v>
      </c>
      <c r="N111" s="169">
        <f t="shared" si="32"/>
        <v>0</v>
      </c>
      <c r="O111" s="168"/>
      <c r="S111" s="237"/>
      <c r="T111" s="237"/>
      <c r="U111" s="237"/>
      <c r="V111" s="167">
        <f t="shared" si="34"/>
        <v>0</v>
      </c>
      <c r="AH111" s="367"/>
      <c r="AI111" s="367"/>
      <c r="AJ111" s="367"/>
    </row>
    <row r="112" spans="1:36" s="167" customFormat="1" ht="21">
      <c r="A112" s="162" t="s">
        <v>151</v>
      </c>
      <c r="B112" s="163" t="s">
        <v>173</v>
      </c>
      <c r="C112" s="164">
        <v>23487.618999999999</v>
      </c>
      <c r="D112" s="164">
        <v>8.9619999999999997</v>
      </c>
      <c r="E112" s="164">
        <v>21204.236000000001</v>
      </c>
      <c r="F112" s="164">
        <v>8.9619999999999997</v>
      </c>
      <c r="G112" s="164">
        <f>C112+E112</f>
        <v>44691.854999999996</v>
      </c>
      <c r="H112" s="164">
        <f>(D112+F112)/2</f>
        <v>8.9619999999999997</v>
      </c>
      <c r="I112" s="337"/>
      <c r="J112" s="165"/>
      <c r="K112" s="158">
        <f t="shared" si="35"/>
        <v>8.9619999999999997</v>
      </c>
      <c r="L112" s="169">
        <f t="shared" si="31"/>
        <v>0</v>
      </c>
      <c r="M112" s="159">
        <f t="shared" si="36"/>
        <v>44691.854999999996</v>
      </c>
      <c r="N112" s="169">
        <f t="shared" si="32"/>
        <v>0</v>
      </c>
      <c r="O112" s="168"/>
      <c r="S112" s="237">
        <f>C112/D112</f>
        <v>2620.8010488730192</v>
      </c>
      <c r="T112" s="237">
        <f>E112/F112</f>
        <v>2366.0160678419998</v>
      </c>
      <c r="U112" s="237">
        <f t="shared" si="33"/>
        <v>4986.8171167150185</v>
      </c>
      <c r="V112" s="167">
        <f t="shared" si="34"/>
        <v>7.2713000000000001</v>
      </c>
      <c r="AH112" s="367"/>
      <c r="AI112" s="367"/>
      <c r="AJ112" s="367"/>
    </row>
    <row r="113" spans="1:43" s="167" customFormat="1" ht="21">
      <c r="A113" s="162" t="s">
        <v>152</v>
      </c>
      <c r="B113" s="163" t="s">
        <v>80</v>
      </c>
      <c r="C113" s="164">
        <f>317335.868+633.807</f>
        <v>317969.67499999999</v>
      </c>
      <c r="D113" s="164">
        <f>104.359-1.1128</f>
        <v>103.24619999999999</v>
      </c>
      <c r="E113" s="423">
        <f>1404.593+280410.253-0.316-500</f>
        <v>281314.53000000003</v>
      </c>
      <c r="F113" s="164">
        <f>90.712-2.214</f>
        <v>88.498000000000005</v>
      </c>
      <c r="G113" s="164">
        <f>C113+E113</f>
        <v>599284.20500000007</v>
      </c>
      <c r="H113" s="164">
        <f>(D113+F113)/2</f>
        <v>95.872099999999989</v>
      </c>
      <c r="I113" s="337"/>
      <c r="J113" s="165"/>
      <c r="K113" s="158">
        <f t="shared" si="35"/>
        <v>95.872099999999989</v>
      </c>
      <c r="L113" s="169">
        <f t="shared" si="31"/>
        <v>0</v>
      </c>
      <c r="M113" s="159">
        <f t="shared" si="36"/>
        <v>599284.20500000007</v>
      </c>
      <c r="N113" s="169">
        <f t="shared" si="32"/>
        <v>0</v>
      </c>
      <c r="O113" s="168"/>
      <c r="S113" s="237">
        <f>C113/D113</f>
        <v>3079.7227888290322</v>
      </c>
      <c r="T113" s="237">
        <f>E113/F113</f>
        <v>3178.7670907817128</v>
      </c>
      <c r="U113" s="237">
        <f t="shared" si="33"/>
        <v>6250.8717864738555</v>
      </c>
      <c r="V113" s="167">
        <f t="shared" si="34"/>
        <v>97.501999999999995</v>
      </c>
      <c r="AH113" s="367"/>
      <c r="AI113" s="367"/>
      <c r="AJ113" s="367"/>
    </row>
    <row r="114" spans="1:43" s="167" customFormat="1" ht="21">
      <c r="A114" s="162" t="s">
        <v>153</v>
      </c>
      <c r="B114" s="163" t="s">
        <v>78</v>
      </c>
      <c r="C114" s="164">
        <v>0</v>
      </c>
      <c r="D114" s="164">
        <v>0</v>
      </c>
      <c r="E114" s="164">
        <f>G114-C114</f>
        <v>0</v>
      </c>
      <c r="F114" s="164">
        <f>H114-D114</f>
        <v>0</v>
      </c>
      <c r="G114" s="164">
        <v>0</v>
      </c>
      <c r="H114" s="164">
        <v>0</v>
      </c>
      <c r="I114" s="337"/>
      <c r="J114" s="165"/>
      <c r="K114" s="158">
        <f t="shared" si="35"/>
        <v>0</v>
      </c>
      <c r="L114" s="169">
        <f t="shared" si="31"/>
        <v>0</v>
      </c>
      <c r="M114" s="159">
        <f t="shared" si="36"/>
        <v>0</v>
      </c>
      <c r="N114" s="169">
        <f t="shared" si="32"/>
        <v>0</v>
      </c>
      <c r="O114" s="168"/>
      <c r="S114" s="237"/>
      <c r="T114" s="237"/>
      <c r="U114" s="237"/>
      <c r="V114" s="167">
        <f t="shared" si="34"/>
        <v>0</v>
      </c>
      <c r="AH114" s="367"/>
      <c r="AI114" s="367"/>
      <c r="AJ114" s="367"/>
    </row>
    <row r="115" spans="1:43" s="167" customFormat="1" ht="21">
      <c r="A115" s="162" t="s">
        <v>198</v>
      </c>
      <c r="B115" s="163" t="s">
        <v>76</v>
      </c>
      <c r="C115" s="423">
        <f>2345.475-300</f>
        <v>2045.4749999999999</v>
      </c>
      <c r="D115" s="164">
        <v>0.77100000000000002</v>
      </c>
      <c r="E115" s="164">
        <v>1946.729</v>
      </c>
      <c r="F115" s="164">
        <v>0.63</v>
      </c>
      <c r="G115" s="164">
        <f>C115+E115</f>
        <v>3992.2039999999997</v>
      </c>
      <c r="H115" s="164">
        <f>(D115+F115)/2</f>
        <v>0.70050000000000001</v>
      </c>
      <c r="I115" s="337"/>
      <c r="J115" s="165"/>
      <c r="K115" s="158">
        <f t="shared" si="35"/>
        <v>0.70050000000000001</v>
      </c>
      <c r="L115" s="169">
        <f t="shared" si="31"/>
        <v>0</v>
      </c>
      <c r="M115" s="159">
        <f t="shared" si="36"/>
        <v>3992.2039999999997</v>
      </c>
      <c r="N115" s="169">
        <f t="shared" si="32"/>
        <v>0</v>
      </c>
      <c r="O115" s="168"/>
      <c r="S115" s="237">
        <f>C115/D115</f>
        <v>2653.0155642023346</v>
      </c>
      <c r="T115" s="237">
        <f>E115/F115</f>
        <v>3090.046031746032</v>
      </c>
      <c r="U115" s="237">
        <f t="shared" si="33"/>
        <v>5699.0778015703063</v>
      </c>
      <c r="V115" s="167">
        <f t="shared" si="34"/>
        <v>0.64949999999999997</v>
      </c>
      <c r="AH115" s="367"/>
      <c r="AI115" s="367"/>
      <c r="AJ115" s="367"/>
    </row>
    <row r="116" spans="1:43" s="167" customFormat="1" ht="21">
      <c r="A116" s="162" t="s">
        <v>199</v>
      </c>
      <c r="B116" s="163" t="s">
        <v>176</v>
      </c>
      <c r="C116" s="164">
        <v>0</v>
      </c>
      <c r="D116" s="164">
        <v>0</v>
      </c>
      <c r="E116" s="164">
        <v>0</v>
      </c>
      <c r="F116" s="164">
        <v>0</v>
      </c>
      <c r="G116" s="164">
        <f>C116+E116</f>
        <v>0</v>
      </c>
      <c r="H116" s="164">
        <f>(D116+F116)/2</f>
        <v>0</v>
      </c>
      <c r="I116" s="337"/>
      <c r="J116" s="165"/>
      <c r="K116" s="158">
        <f t="shared" si="35"/>
        <v>0</v>
      </c>
      <c r="L116" s="169">
        <f t="shared" si="31"/>
        <v>0</v>
      </c>
      <c r="M116" s="159">
        <f t="shared" si="36"/>
        <v>0</v>
      </c>
      <c r="N116" s="169">
        <f t="shared" si="32"/>
        <v>0</v>
      </c>
      <c r="O116" s="168"/>
      <c r="S116" s="237"/>
      <c r="T116" s="237"/>
      <c r="U116" s="237"/>
      <c r="V116" s="167">
        <f t="shared" si="34"/>
        <v>0</v>
      </c>
      <c r="AH116" s="367"/>
      <c r="AI116" s="367"/>
      <c r="AJ116" s="367"/>
      <c r="AQ116" s="238"/>
    </row>
    <row r="117" spans="1:43" s="167" customFormat="1" ht="21">
      <c r="A117" s="162" t="s">
        <v>247</v>
      </c>
      <c r="B117" s="163" t="s">
        <v>178</v>
      </c>
      <c r="C117" s="423">
        <f>20969.747+200</f>
        <v>21169.746999999999</v>
      </c>
      <c r="D117" s="164">
        <v>6.8959999999999999</v>
      </c>
      <c r="E117" s="423">
        <f>11505.152+7636.747+500</f>
        <v>19641.899000000001</v>
      </c>
      <c r="F117" s="164">
        <v>6.1920000000000002</v>
      </c>
      <c r="G117" s="164">
        <f>C117+E117</f>
        <v>40811.646000000001</v>
      </c>
      <c r="H117" s="164">
        <f>(D117+F117)/2</f>
        <v>6.5440000000000005</v>
      </c>
      <c r="I117" s="337"/>
      <c r="J117" s="165"/>
      <c r="K117" s="158">
        <f t="shared" si="35"/>
        <v>6.5440000000000005</v>
      </c>
      <c r="L117" s="169">
        <f t="shared" si="31"/>
        <v>0</v>
      </c>
      <c r="M117" s="159">
        <f t="shared" si="36"/>
        <v>40811.646000000001</v>
      </c>
      <c r="N117" s="169">
        <f t="shared" si="32"/>
        <v>0</v>
      </c>
      <c r="O117" s="168"/>
      <c r="S117" s="237">
        <f>C117/D117</f>
        <v>3069.858903712297</v>
      </c>
      <c r="T117" s="237">
        <f>E117/F117</f>
        <v>3172.1413113695094</v>
      </c>
      <c r="U117" s="237">
        <f t="shared" si="33"/>
        <v>6236.4984718826399</v>
      </c>
      <c r="V117" s="167">
        <f t="shared" si="34"/>
        <v>6.64</v>
      </c>
      <c r="AH117" s="367"/>
      <c r="AI117" s="367"/>
      <c r="AJ117" s="367"/>
    </row>
    <row r="118" spans="1:43" s="167" customFormat="1" ht="21">
      <c r="A118" s="162" t="s">
        <v>248</v>
      </c>
      <c r="B118" s="163" t="s">
        <v>245</v>
      </c>
      <c r="C118" s="164">
        <v>0</v>
      </c>
      <c r="D118" s="164">
        <v>0</v>
      </c>
      <c r="E118" s="164">
        <v>0</v>
      </c>
      <c r="F118" s="164">
        <v>0</v>
      </c>
      <c r="G118" s="164">
        <f>C118+E118</f>
        <v>0</v>
      </c>
      <c r="H118" s="164">
        <f>(D118+F118)/2</f>
        <v>0</v>
      </c>
      <c r="I118" s="337"/>
      <c r="J118" s="165"/>
      <c r="K118" s="158">
        <f t="shared" si="35"/>
        <v>0</v>
      </c>
      <c r="L118" s="169">
        <f t="shared" si="31"/>
        <v>0</v>
      </c>
      <c r="M118" s="159">
        <f t="shared" si="36"/>
        <v>0</v>
      </c>
      <c r="N118" s="169">
        <f t="shared" si="32"/>
        <v>0</v>
      </c>
      <c r="O118" s="168"/>
      <c r="S118" s="237"/>
      <c r="T118" s="237"/>
      <c r="U118" s="237"/>
      <c r="V118" s="167">
        <f t="shared" si="34"/>
        <v>0</v>
      </c>
      <c r="AH118" s="367"/>
      <c r="AI118" s="367"/>
      <c r="AJ118" s="367"/>
    </row>
    <row r="119" spans="1:43" s="161" customFormat="1" ht="21">
      <c r="A119" s="153" t="s">
        <v>19</v>
      </c>
      <c r="B119" s="154" t="s">
        <v>99</v>
      </c>
      <c r="C119" s="155">
        <f>1059.292+5116.848</f>
        <v>6176.1399999999994</v>
      </c>
      <c r="D119" s="155">
        <v>1.6830000000000001</v>
      </c>
      <c r="E119" s="155">
        <f>G119-C119</f>
        <v>6886.8539999999994</v>
      </c>
      <c r="F119" s="155">
        <v>1.2769999999999999</v>
      </c>
      <c r="G119" s="155">
        <f>9637.391+(1059.292+956.311)+1410</f>
        <v>13062.993999999999</v>
      </c>
      <c r="H119" s="155">
        <f>(D119+F119)/2</f>
        <v>1.48</v>
      </c>
      <c r="I119" s="336"/>
      <c r="J119" s="157"/>
      <c r="K119" s="158">
        <f t="shared" si="35"/>
        <v>1.48</v>
      </c>
      <c r="L119" s="169">
        <f t="shared" si="31"/>
        <v>0</v>
      </c>
      <c r="M119" s="159">
        <f t="shared" si="36"/>
        <v>13062.993999999999</v>
      </c>
      <c r="N119" s="169">
        <f t="shared" si="32"/>
        <v>0</v>
      </c>
      <c r="O119" s="169"/>
      <c r="S119" s="237">
        <f>C119/D119</f>
        <v>3669.72073677956</v>
      </c>
      <c r="T119" s="237">
        <f>E119/F119</f>
        <v>5392.9945184025055</v>
      </c>
      <c r="U119" s="237">
        <f t="shared" si="33"/>
        <v>8826.3472972972959</v>
      </c>
      <c r="V119" s="161">
        <f t="shared" si="34"/>
        <v>2.1253000000000002</v>
      </c>
      <c r="AH119" s="366"/>
      <c r="AI119" s="366"/>
      <c r="AJ119" s="366"/>
    </row>
    <row r="120" spans="1:43" s="181" customFormat="1" ht="21">
      <c r="A120" s="153" t="s">
        <v>20</v>
      </c>
      <c r="B120" s="154" t="s">
        <v>101</v>
      </c>
      <c r="C120" s="155">
        <f t="shared" ref="C120:H120" si="42">C122+C123</f>
        <v>100747.868</v>
      </c>
      <c r="D120" s="155">
        <f t="shared" si="42"/>
        <v>33.134</v>
      </c>
      <c r="E120" s="155">
        <f t="shared" si="42"/>
        <v>93264.301999999996</v>
      </c>
      <c r="F120" s="155">
        <f t="shared" si="42"/>
        <v>29.868000000000002</v>
      </c>
      <c r="G120" s="155">
        <f t="shared" si="42"/>
        <v>194012.16999999998</v>
      </c>
      <c r="H120" s="155">
        <f t="shared" si="42"/>
        <v>31.501000000000001</v>
      </c>
      <c r="I120" s="336"/>
      <c r="J120" s="157"/>
      <c r="K120" s="158">
        <f t="shared" si="35"/>
        <v>31.501000000000001</v>
      </c>
      <c r="L120" s="169">
        <f t="shared" si="31"/>
        <v>0</v>
      </c>
      <c r="M120" s="159">
        <f t="shared" si="36"/>
        <v>194012.16999999998</v>
      </c>
      <c r="N120" s="169">
        <f t="shared" si="32"/>
        <v>0</v>
      </c>
      <c r="O120" s="180"/>
      <c r="S120" s="237">
        <f>C120/D120</f>
        <v>3040.6189412687872</v>
      </c>
      <c r="T120" s="237">
        <f>E120/F120</f>
        <v>3122.5492835141285</v>
      </c>
      <c r="U120" s="237">
        <f t="shared" si="33"/>
        <v>6158.920986635344</v>
      </c>
      <c r="V120" s="181">
        <f t="shared" si="34"/>
        <v>31.565300000000001</v>
      </c>
      <c r="AH120" s="370"/>
      <c r="AI120" s="370"/>
      <c r="AJ120" s="370"/>
    </row>
    <row r="121" spans="1:43" s="167" customFormat="1" ht="21">
      <c r="A121" s="162"/>
      <c r="B121" s="163" t="s">
        <v>83</v>
      </c>
      <c r="C121" s="164"/>
      <c r="D121" s="164"/>
      <c r="E121" s="164"/>
      <c r="F121" s="164"/>
      <c r="G121" s="164"/>
      <c r="H121" s="164"/>
      <c r="I121" s="337"/>
      <c r="J121" s="165"/>
      <c r="K121" s="158">
        <f t="shared" si="35"/>
        <v>0</v>
      </c>
      <c r="L121" s="169">
        <f t="shared" si="31"/>
        <v>0</v>
      </c>
      <c r="M121" s="159">
        <f t="shared" si="36"/>
        <v>0</v>
      </c>
      <c r="N121" s="169">
        <f t="shared" si="32"/>
        <v>0</v>
      </c>
      <c r="O121" s="168"/>
      <c r="S121" s="237"/>
      <c r="T121" s="237"/>
      <c r="U121" s="237"/>
      <c r="V121" s="167">
        <f t="shared" si="34"/>
        <v>0</v>
      </c>
      <c r="AH121" s="367"/>
      <c r="AI121" s="367"/>
      <c r="AJ121" s="367"/>
    </row>
    <row r="122" spans="1:43" s="167" customFormat="1" ht="21">
      <c r="A122" s="162" t="s">
        <v>154</v>
      </c>
      <c r="B122" s="163" t="s">
        <v>85</v>
      </c>
      <c r="C122" s="164">
        <f>0.377+88125.342+1500</f>
        <v>89625.718999999997</v>
      </c>
      <c r="D122" s="164">
        <v>29.477</v>
      </c>
      <c r="E122" s="164">
        <f>G122-C122</f>
        <v>84004.235000000001</v>
      </c>
      <c r="F122" s="164">
        <v>26.873000000000001</v>
      </c>
      <c r="G122" s="164">
        <f>172129.954+1500</f>
        <v>173629.954</v>
      </c>
      <c r="H122" s="164">
        <f>(D122+F122)/2</f>
        <v>28.175000000000001</v>
      </c>
      <c r="I122" s="337"/>
      <c r="J122" s="165"/>
      <c r="K122" s="158">
        <f t="shared" si="35"/>
        <v>28.175000000000001</v>
      </c>
      <c r="L122" s="169">
        <f t="shared" si="31"/>
        <v>0</v>
      </c>
      <c r="M122" s="159">
        <f t="shared" si="36"/>
        <v>173629.954</v>
      </c>
      <c r="N122" s="169">
        <f t="shared" si="32"/>
        <v>0</v>
      </c>
      <c r="O122" s="168"/>
      <c r="S122" s="237">
        <f>C122/D122</f>
        <v>3040.5305492417815</v>
      </c>
      <c r="T122" s="237">
        <f>E122/F122</f>
        <v>3125.9716071893722</v>
      </c>
      <c r="U122" s="237">
        <f t="shared" si="33"/>
        <v>6162.5538243123337</v>
      </c>
      <c r="V122" s="167">
        <f t="shared" si="34"/>
        <v>28.249199999999998</v>
      </c>
      <c r="AH122" s="367"/>
      <c r="AI122" s="367"/>
      <c r="AJ122" s="367"/>
    </row>
    <row r="123" spans="1:43" s="183" customFormat="1" ht="21">
      <c r="A123" s="162" t="s">
        <v>155</v>
      </c>
      <c r="B123" s="163" t="s">
        <v>87</v>
      </c>
      <c r="C123" s="164">
        <f t="shared" ref="C123:H123" si="43">C125+C127+C129+C131+C133</f>
        <v>11122.149000000001</v>
      </c>
      <c r="D123" s="164">
        <f t="shared" si="43"/>
        <v>3.657</v>
      </c>
      <c r="E123" s="164">
        <f t="shared" si="43"/>
        <v>9260.0670000000009</v>
      </c>
      <c r="F123" s="164">
        <f t="shared" si="43"/>
        <v>2.9950000000000001</v>
      </c>
      <c r="G123" s="164">
        <f t="shared" si="43"/>
        <v>20382.216</v>
      </c>
      <c r="H123" s="164">
        <f t="shared" si="43"/>
        <v>3.3260000000000001</v>
      </c>
      <c r="I123" s="338"/>
      <c r="J123" s="190"/>
      <c r="K123" s="158">
        <f t="shared" si="35"/>
        <v>3.3260000000000001</v>
      </c>
      <c r="L123" s="169">
        <f t="shared" si="31"/>
        <v>0</v>
      </c>
      <c r="M123" s="159">
        <f t="shared" si="36"/>
        <v>20382.216</v>
      </c>
      <c r="N123" s="169">
        <f t="shared" si="32"/>
        <v>0</v>
      </c>
      <c r="O123" s="182"/>
      <c r="S123" s="237">
        <f>C123/D123</f>
        <v>3041.3314191960626</v>
      </c>
      <c r="T123" s="237">
        <f>E123/F123</f>
        <v>3091.8420701168616</v>
      </c>
      <c r="U123" s="237">
        <f t="shared" si="33"/>
        <v>6128.1467227901385</v>
      </c>
      <c r="V123" s="183">
        <f t="shared" si="34"/>
        <v>3.3161</v>
      </c>
      <c r="AH123" s="371"/>
      <c r="AI123" s="371"/>
      <c r="AJ123" s="371"/>
    </row>
    <row r="124" spans="1:43" s="167" customFormat="1" ht="21">
      <c r="A124" s="162"/>
      <c r="B124" s="163" t="s">
        <v>83</v>
      </c>
      <c r="C124" s="164"/>
      <c r="D124" s="164"/>
      <c r="E124" s="164"/>
      <c r="F124" s="164"/>
      <c r="G124" s="164"/>
      <c r="H124" s="164"/>
      <c r="I124" s="337"/>
      <c r="J124" s="165"/>
      <c r="K124" s="158">
        <f t="shared" si="35"/>
        <v>0</v>
      </c>
      <c r="L124" s="169">
        <f t="shared" si="31"/>
        <v>0</v>
      </c>
      <c r="M124" s="159">
        <f t="shared" si="36"/>
        <v>0</v>
      </c>
      <c r="N124" s="169">
        <f t="shared" si="32"/>
        <v>0</v>
      </c>
      <c r="O124" s="168"/>
      <c r="S124" s="237"/>
      <c r="T124" s="237"/>
      <c r="U124" s="237"/>
      <c r="V124" s="167">
        <f t="shared" si="34"/>
        <v>0</v>
      </c>
      <c r="AH124" s="367"/>
      <c r="AI124" s="367"/>
      <c r="AJ124" s="367"/>
    </row>
    <row r="125" spans="1:43" s="167" customFormat="1" ht="21">
      <c r="A125" s="162" t="s">
        <v>156</v>
      </c>
      <c r="B125" s="163" t="s">
        <v>80</v>
      </c>
      <c r="C125" s="164"/>
      <c r="D125" s="164"/>
      <c r="E125" s="164"/>
      <c r="F125" s="164"/>
      <c r="G125" s="164"/>
      <c r="H125" s="164"/>
      <c r="I125" s="337"/>
      <c r="J125" s="165"/>
      <c r="K125" s="158">
        <f t="shared" si="35"/>
        <v>0</v>
      </c>
      <c r="L125" s="169">
        <f t="shared" si="31"/>
        <v>0</v>
      </c>
      <c r="M125" s="159">
        <f t="shared" si="36"/>
        <v>0</v>
      </c>
      <c r="N125" s="169">
        <f t="shared" si="32"/>
        <v>0</v>
      </c>
      <c r="O125" s="168"/>
      <c r="S125" s="237"/>
      <c r="T125" s="237"/>
      <c r="U125" s="237"/>
      <c r="V125" s="167">
        <f t="shared" si="34"/>
        <v>0</v>
      </c>
      <c r="AH125" s="367"/>
      <c r="AI125" s="367"/>
      <c r="AJ125" s="367"/>
    </row>
    <row r="126" spans="1:43" s="167" customFormat="1" ht="42">
      <c r="A126" s="227" t="s">
        <v>200</v>
      </c>
      <c r="B126" s="228" t="s">
        <v>201</v>
      </c>
      <c r="C126" s="194">
        <f>C125-C113</f>
        <v>-317969.67499999999</v>
      </c>
      <c r="D126" s="194">
        <f>D125-D113</f>
        <v>-103.24619999999999</v>
      </c>
      <c r="E126" s="194">
        <f>G126-C126</f>
        <v>-281314.53000000009</v>
      </c>
      <c r="F126" s="194">
        <f>F125-F113</f>
        <v>-88.498000000000005</v>
      </c>
      <c r="G126" s="194">
        <f>G125-G113</f>
        <v>-599284.20500000007</v>
      </c>
      <c r="H126" s="194">
        <f>H125-H113</f>
        <v>-95.872099999999989</v>
      </c>
      <c r="I126" s="340"/>
      <c r="J126" s="195"/>
      <c r="K126" s="158">
        <f t="shared" si="35"/>
        <v>-95.872099999999989</v>
      </c>
      <c r="L126" s="169">
        <f t="shared" si="31"/>
        <v>0</v>
      </c>
      <c r="M126" s="159">
        <f t="shared" si="36"/>
        <v>-599284.20500000007</v>
      </c>
      <c r="N126" s="169">
        <f t="shared" si="32"/>
        <v>0</v>
      </c>
      <c r="O126" s="168"/>
      <c r="S126" s="237">
        <f>C126/D126</f>
        <v>3079.7227888290322</v>
      </c>
      <c r="T126" s="237">
        <f>E126/F126</f>
        <v>3178.7670907817133</v>
      </c>
      <c r="U126" s="237">
        <f t="shared" si="33"/>
        <v>6250.8717864738555</v>
      </c>
      <c r="V126" s="167">
        <f t="shared" si="34"/>
        <v>-97.501999999999995</v>
      </c>
      <c r="AH126" s="367"/>
      <c r="AI126" s="367"/>
      <c r="AJ126" s="367"/>
    </row>
    <row r="127" spans="1:43" s="232" customFormat="1" ht="21">
      <c r="A127" s="162" t="s">
        <v>157</v>
      </c>
      <c r="B127" s="163" t="s">
        <v>78</v>
      </c>
      <c r="C127" s="164"/>
      <c r="D127" s="164"/>
      <c r="E127" s="164"/>
      <c r="F127" s="164"/>
      <c r="G127" s="164"/>
      <c r="H127" s="164"/>
      <c r="I127" s="337"/>
      <c r="J127" s="200"/>
      <c r="K127" s="170">
        <f t="shared" si="35"/>
        <v>0</v>
      </c>
      <c r="L127" s="168">
        <f t="shared" si="31"/>
        <v>0</v>
      </c>
      <c r="M127" s="225">
        <f t="shared" si="36"/>
        <v>0</v>
      </c>
      <c r="N127" s="168">
        <f t="shared" si="32"/>
        <v>0</v>
      </c>
      <c r="O127" s="226"/>
      <c r="S127" s="237"/>
      <c r="T127" s="237"/>
      <c r="U127" s="237"/>
      <c r="V127" s="232">
        <f t="shared" si="34"/>
        <v>0</v>
      </c>
      <c r="AH127" s="373"/>
      <c r="AI127" s="373"/>
      <c r="AJ127" s="373"/>
    </row>
    <row r="128" spans="1:43" s="191" customFormat="1" ht="42">
      <c r="A128" s="229" t="s">
        <v>202</v>
      </c>
      <c r="B128" s="230" t="s">
        <v>203</v>
      </c>
      <c r="C128" s="231">
        <f>C127-C114</f>
        <v>0</v>
      </c>
      <c r="D128" s="231">
        <f>D127-D114</f>
        <v>0</v>
      </c>
      <c r="E128" s="198">
        <f>G128-C128</f>
        <v>0</v>
      </c>
      <c r="F128" s="198">
        <f>F127-F114</f>
        <v>0</v>
      </c>
      <c r="G128" s="231">
        <f>G127-G114</f>
        <v>0</v>
      </c>
      <c r="H128" s="231">
        <f>H127-H114</f>
        <v>0</v>
      </c>
      <c r="I128" s="341"/>
      <c r="J128" s="199"/>
      <c r="K128" s="158">
        <f t="shared" si="35"/>
        <v>0</v>
      </c>
      <c r="L128" s="169">
        <f t="shared" si="31"/>
        <v>0</v>
      </c>
      <c r="M128" s="159">
        <f t="shared" si="36"/>
        <v>0</v>
      </c>
      <c r="N128" s="169">
        <f t="shared" si="32"/>
        <v>0</v>
      </c>
      <c r="O128" s="180"/>
      <c r="S128" s="237"/>
      <c r="T128" s="237"/>
      <c r="U128" s="237"/>
      <c r="V128" s="191">
        <f t="shared" si="34"/>
        <v>0</v>
      </c>
      <c r="AH128" s="374"/>
      <c r="AI128" s="374"/>
      <c r="AJ128" s="374"/>
    </row>
    <row r="129" spans="1:36" s="161" customFormat="1" ht="21">
      <c r="A129" s="162" t="s">
        <v>204</v>
      </c>
      <c r="B129" s="163" t="s">
        <v>76</v>
      </c>
      <c r="C129" s="164">
        <v>10902.467000000001</v>
      </c>
      <c r="D129" s="164">
        <v>3.585</v>
      </c>
      <c r="E129" s="164">
        <v>9039.7720000000008</v>
      </c>
      <c r="F129" s="164">
        <v>2.9239999999999999</v>
      </c>
      <c r="G129" s="164">
        <f>C129+E129</f>
        <v>19942.239000000001</v>
      </c>
      <c r="H129" s="164">
        <f>(D129+F129)/2</f>
        <v>3.2545000000000002</v>
      </c>
      <c r="I129" s="336"/>
      <c r="J129" s="157"/>
      <c r="K129" s="158">
        <f t="shared" si="35"/>
        <v>3.2545000000000002</v>
      </c>
      <c r="L129" s="169">
        <f t="shared" si="31"/>
        <v>0</v>
      </c>
      <c r="M129" s="159">
        <f t="shared" si="36"/>
        <v>19942.239000000001</v>
      </c>
      <c r="N129" s="169">
        <f t="shared" si="32"/>
        <v>0</v>
      </c>
      <c r="O129" s="169"/>
      <c r="S129" s="237">
        <f>C129/D129</f>
        <v>3041.1344490934453</v>
      </c>
      <c r="T129" s="237">
        <f>E129/F129</f>
        <v>3091.5772913816695</v>
      </c>
      <c r="U129" s="237">
        <f t="shared" si="33"/>
        <v>6127.5891842064839</v>
      </c>
      <c r="V129" s="161">
        <f t="shared" si="34"/>
        <v>3.2446000000000002</v>
      </c>
      <c r="AH129" s="366"/>
      <c r="AI129" s="366"/>
      <c r="AJ129" s="366"/>
    </row>
    <row r="130" spans="1:36" s="161" customFormat="1" ht="42">
      <c r="A130" s="174" t="s">
        <v>205</v>
      </c>
      <c r="B130" s="175" t="s">
        <v>206</v>
      </c>
      <c r="C130" s="164">
        <f>C129-C115</f>
        <v>8856.9920000000002</v>
      </c>
      <c r="D130" s="164">
        <f>D129-D115</f>
        <v>2.8140000000000001</v>
      </c>
      <c r="E130" s="164">
        <f>G130-C130</f>
        <v>7093.0430000000015</v>
      </c>
      <c r="F130" s="164">
        <f>F129-F115</f>
        <v>2.294</v>
      </c>
      <c r="G130" s="164">
        <f>G129-G115</f>
        <v>15950.035000000002</v>
      </c>
      <c r="H130" s="164">
        <f>H129-H115</f>
        <v>2.5540000000000003</v>
      </c>
      <c r="I130" s="336"/>
      <c r="J130" s="157"/>
      <c r="K130" s="158">
        <f t="shared" si="35"/>
        <v>2.5540000000000003</v>
      </c>
      <c r="L130" s="169">
        <f t="shared" si="31"/>
        <v>0</v>
      </c>
      <c r="M130" s="159">
        <f t="shared" si="36"/>
        <v>15950.035000000002</v>
      </c>
      <c r="N130" s="169">
        <f t="shared" si="32"/>
        <v>0</v>
      </c>
      <c r="O130" s="169"/>
      <c r="S130" s="237">
        <f>C130/D130</f>
        <v>3147.4740582800287</v>
      </c>
      <c r="T130" s="237">
        <f>E130/F130</f>
        <v>3091.9978204010467</v>
      </c>
      <c r="U130" s="237">
        <f t="shared" si="33"/>
        <v>6245.1194205168367</v>
      </c>
      <c r="V130" s="161">
        <f t="shared" si="34"/>
        <v>2.5950000000000002</v>
      </c>
      <c r="AH130" s="366"/>
      <c r="AI130" s="366"/>
      <c r="AJ130" s="366"/>
    </row>
    <row r="131" spans="1:36" s="161" customFormat="1" ht="21">
      <c r="A131" s="162" t="s">
        <v>207</v>
      </c>
      <c r="B131" s="163" t="s">
        <v>176</v>
      </c>
      <c r="C131" s="164">
        <v>0</v>
      </c>
      <c r="D131" s="164">
        <v>0</v>
      </c>
      <c r="E131" s="155"/>
      <c r="F131" s="155"/>
      <c r="G131" s="164">
        <v>0</v>
      </c>
      <c r="H131" s="164">
        <v>0</v>
      </c>
      <c r="I131" s="336"/>
      <c r="J131" s="157"/>
      <c r="K131" s="158">
        <f t="shared" si="35"/>
        <v>0</v>
      </c>
      <c r="L131" s="169">
        <f t="shared" si="31"/>
        <v>0</v>
      </c>
      <c r="M131" s="159">
        <f t="shared" si="36"/>
        <v>0</v>
      </c>
      <c r="N131" s="169">
        <f t="shared" si="32"/>
        <v>0</v>
      </c>
      <c r="O131" s="169"/>
      <c r="S131" s="237"/>
      <c r="T131" s="237"/>
      <c r="U131" s="237"/>
      <c r="V131" s="161">
        <f t="shared" si="34"/>
        <v>0</v>
      </c>
      <c r="AH131" s="366"/>
      <c r="AI131" s="366"/>
      <c r="AJ131" s="366"/>
    </row>
    <row r="132" spans="1:36" s="161" customFormat="1" ht="42">
      <c r="A132" s="174" t="s">
        <v>208</v>
      </c>
      <c r="B132" s="175" t="s">
        <v>255</v>
      </c>
      <c r="C132" s="164">
        <f>C131-C116</f>
        <v>0</v>
      </c>
      <c r="D132" s="164">
        <f>D131-D116</f>
        <v>0</v>
      </c>
      <c r="E132" s="155">
        <f>G132-C132</f>
        <v>0</v>
      </c>
      <c r="F132" s="155">
        <f>H132-D132</f>
        <v>0</v>
      </c>
      <c r="G132" s="164">
        <f>G131-G116</f>
        <v>0</v>
      </c>
      <c r="H132" s="164">
        <f>H131-H116</f>
        <v>0</v>
      </c>
      <c r="I132" s="336"/>
      <c r="J132" s="157"/>
      <c r="K132" s="158">
        <f t="shared" si="35"/>
        <v>0</v>
      </c>
      <c r="L132" s="169">
        <f t="shared" si="31"/>
        <v>0</v>
      </c>
      <c r="M132" s="159">
        <f t="shared" si="36"/>
        <v>0</v>
      </c>
      <c r="N132" s="169">
        <f t="shared" si="32"/>
        <v>0</v>
      </c>
      <c r="O132" s="169"/>
      <c r="S132" s="237"/>
      <c r="T132" s="237"/>
      <c r="U132" s="237"/>
      <c r="V132" s="161">
        <f t="shared" si="34"/>
        <v>0</v>
      </c>
      <c r="AH132" s="366"/>
      <c r="AI132" s="366"/>
      <c r="AJ132" s="366"/>
    </row>
    <row r="133" spans="1:36" s="161" customFormat="1" ht="21">
      <c r="A133" s="162" t="s">
        <v>249</v>
      </c>
      <c r="B133" s="163" t="s">
        <v>245</v>
      </c>
      <c r="C133" s="164">
        <v>219.68199999999999</v>
      </c>
      <c r="D133" s="164">
        <v>7.1999999999999995E-2</v>
      </c>
      <c r="E133" s="164">
        <v>220.29499999999999</v>
      </c>
      <c r="F133" s="164">
        <v>7.0999999999999994E-2</v>
      </c>
      <c r="G133" s="164">
        <f>C133+E133</f>
        <v>439.97699999999998</v>
      </c>
      <c r="H133" s="164">
        <f>(D133+F133)/2</f>
        <v>7.1499999999999994E-2</v>
      </c>
      <c r="I133" s="336"/>
      <c r="J133" s="157"/>
      <c r="K133" s="158">
        <f t="shared" si="35"/>
        <v>7.1499999999999994E-2</v>
      </c>
      <c r="L133" s="169">
        <f t="shared" si="31"/>
        <v>0</v>
      </c>
      <c r="M133" s="159">
        <f t="shared" si="36"/>
        <v>439.97699999999998</v>
      </c>
      <c r="N133" s="169">
        <f t="shared" si="32"/>
        <v>0</v>
      </c>
      <c r="O133" s="169"/>
      <c r="S133" s="237"/>
      <c r="T133" s="237"/>
      <c r="U133" s="237"/>
      <c r="V133" s="161">
        <f t="shared" si="34"/>
        <v>7.1599999999999997E-2</v>
      </c>
      <c r="AH133" s="366"/>
      <c r="AI133" s="366"/>
      <c r="AJ133" s="366"/>
    </row>
    <row r="134" spans="1:36" s="161" customFormat="1" ht="42">
      <c r="A134" s="174" t="s">
        <v>250</v>
      </c>
      <c r="B134" s="175" t="s">
        <v>256</v>
      </c>
      <c r="C134" s="164">
        <f t="shared" ref="C134:H134" si="44">C133-C118</f>
        <v>219.68199999999999</v>
      </c>
      <c r="D134" s="164">
        <f t="shared" si="44"/>
        <v>7.1999999999999995E-2</v>
      </c>
      <c r="E134" s="164">
        <f t="shared" si="44"/>
        <v>220.29499999999999</v>
      </c>
      <c r="F134" s="164">
        <f t="shared" si="44"/>
        <v>7.0999999999999994E-2</v>
      </c>
      <c r="G134" s="164">
        <f t="shared" si="44"/>
        <v>439.97699999999998</v>
      </c>
      <c r="H134" s="164">
        <f t="shared" si="44"/>
        <v>7.1499999999999994E-2</v>
      </c>
      <c r="I134" s="336"/>
      <c r="J134" s="157"/>
      <c r="K134" s="158">
        <f t="shared" si="35"/>
        <v>7.1499999999999994E-2</v>
      </c>
      <c r="L134" s="169">
        <f t="shared" si="31"/>
        <v>0</v>
      </c>
      <c r="M134" s="159">
        <f t="shared" si="36"/>
        <v>439.97699999999998</v>
      </c>
      <c r="N134" s="169">
        <f t="shared" si="32"/>
        <v>0</v>
      </c>
      <c r="O134" s="169"/>
      <c r="S134" s="237"/>
      <c r="T134" s="237"/>
      <c r="U134" s="237"/>
      <c r="V134" s="161">
        <f t="shared" si="34"/>
        <v>7.1599999999999997E-2</v>
      </c>
      <c r="AH134" s="366"/>
      <c r="AI134" s="366"/>
      <c r="AJ134" s="366"/>
    </row>
    <row r="135" spans="1:36" s="191" customFormat="1" ht="21">
      <c r="A135" s="185"/>
      <c r="B135" s="163" t="s">
        <v>97</v>
      </c>
      <c r="C135" s="164"/>
      <c r="D135" s="164"/>
      <c r="E135" s="164"/>
      <c r="F135" s="164"/>
      <c r="G135" s="164"/>
      <c r="H135" s="164"/>
      <c r="I135" s="337"/>
      <c r="J135" s="165"/>
      <c r="K135" s="158">
        <f t="shared" si="35"/>
        <v>0</v>
      </c>
      <c r="L135" s="169">
        <f t="shared" si="31"/>
        <v>0</v>
      </c>
      <c r="M135" s="159">
        <f t="shared" si="36"/>
        <v>0</v>
      </c>
      <c r="N135" s="169">
        <f t="shared" si="32"/>
        <v>0</v>
      </c>
      <c r="O135" s="180"/>
      <c r="S135" s="237"/>
      <c r="T135" s="237"/>
      <c r="U135" s="237"/>
      <c r="V135" s="191">
        <f t="shared" si="34"/>
        <v>0</v>
      </c>
      <c r="AH135" s="374"/>
      <c r="AI135" s="374"/>
      <c r="AJ135" s="374"/>
    </row>
    <row r="136" spans="1:36" s="167" customFormat="1" ht="21">
      <c r="A136" s="162" t="s">
        <v>21</v>
      </c>
      <c r="B136" s="163" t="s">
        <v>158</v>
      </c>
      <c r="C136" s="164"/>
      <c r="D136" s="164"/>
      <c r="E136" s="164"/>
      <c r="F136" s="164"/>
      <c r="G136" s="164"/>
      <c r="H136" s="164"/>
      <c r="I136" s="337"/>
      <c r="J136" s="165"/>
      <c r="K136" s="158">
        <f t="shared" si="35"/>
        <v>0</v>
      </c>
      <c r="L136" s="169">
        <f t="shared" si="31"/>
        <v>0</v>
      </c>
      <c r="M136" s="159">
        <f t="shared" si="36"/>
        <v>0</v>
      </c>
      <c r="N136" s="169">
        <f t="shared" si="32"/>
        <v>0</v>
      </c>
      <c r="O136" s="168"/>
      <c r="S136" s="237"/>
      <c r="T136" s="237"/>
      <c r="U136" s="237"/>
      <c r="V136" s="167">
        <f t="shared" si="34"/>
        <v>0</v>
      </c>
      <c r="AH136" s="367"/>
      <c r="AI136" s="367"/>
      <c r="AJ136" s="367"/>
    </row>
    <row r="137" spans="1:36" s="167" customFormat="1" ht="21">
      <c r="A137" s="162" t="s">
        <v>22</v>
      </c>
      <c r="B137" s="178" t="s">
        <v>119</v>
      </c>
      <c r="C137" s="164">
        <f>C107-C119-C120</f>
        <v>257748.50799999991</v>
      </c>
      <c r="D137" s="164">
        <f t="shared" ref="D137:H137" si="45">D107-D119-D120</f>
        <v>85.058199999999985</v>
      </c>
      <c r="E137" s="164">
        <f t="shared" si="45"/>
        <v>223956.23799999998</v>
      </c>
      <c r="F137" s="164">
        <f t="shared" si="45"/>
        <v>73.137</v>
      </c>
      <c r="G137" s="164">
        <f t="shared" si="45"/>
        <v>481704.7460000001</v>
      </c>
      <c r="H137" s="164">
        <f t="shared" si="45"/>
        <v>79.097599999999986</v>
      </c>
      <c r="I137" s="337"/>
      <c r="J137" s="165"/>
      <c r="K137" s="158">
        <f t="shared" si="35"/>
        <v>79.0976</v>
      </c>
      <c r="L137" s="169">
        <f t="shared" si="31"/>
        <v>0</v>
      </c>
      <c r="M137" s="159">
        <f t="shared" si="36"/>
        <v>481704.74599999993</v>
      </c>
      <c r="N137" s="169">
        <f t="shared" si="32"/>
        <v>0</v>
      </c>
      <c r="O137" s="168"/>
      <c r="S137" s="237">
        <f>C137/D137</f>
        <v>3030.2605510109543</v>
      </c>
      <c r="T137" s="237">
        <f>E137/F137</f>
        <v>3062.1469023886675</v>
      </c>
      <c r="U137" s="237">
        <f t="shared" si="33"/>
        <v>6090.0045766243247</v>
      </c>
      <c r="V137" s="167">
        <f t="shared" si="34"/>
        <v>78.372200000000007</v>
      </c>
      <c r="AH137" s="367"/>
      <c r="AI137" s="367"/>
      <c r="AJ137" s="367"/>
    </row>
    <row r="138" spans="1:36" s="161" customFormat="1" ht="21">
      <c r="A138" s="153" t="s">
        <v>23</v>
      </c>
      <c r="B138" s="154" t="s">
        <v>159</v>
      </c>
      <c r="C138" s="155">
        <f>C141+C140</f>
        <v>1806.684</v>
      </c>
      <c r="D138" s="155">
        <f>D141+D140</f>
        <v>0.55999999999999994</v>
      </c>
      <c r="E138" s="155">
        <f>G138-C138</f>
        <v>1385.3059999999998</v>
      </c>
      <c r="F138" s="155">
        <f>F141+F140</f>
        <v>0.44700000000000001</v>
      </c>
      <c r="G138" s="155">
        <f>G141+G140</f>
        <v>3191.99</v>
      </c>
      <c r="H138" s="155">
        <f>H141+H140</f>
        <v>0.50350000000000006</v>
      </c>
      <c r="I138" s="336"/>
      <c r="J138" s="157"/>
      <c r="K138" s="158">
        <f t="shared" si="35"/>
        <v>0.50349999999999995</v>
      </c>
      <c r="L138" s="169">
        <f t="shared" si="31"/>
        <v>0</v>
      </c>
      <c r="M138" s="159">
        <f t="shared" si="36"/>
        <v>3191.99</v>
      </c>
      <c r="N138" s="169">
        <f t="shared" si="32"/>
        <v>0</v>
      </c>
      <c r="O138" s="169"/>
      <c r="S138" s="237">
        <f>C138/D138</f>
        <v>3226.221428571429</v>
      </c>
      <c r="T138" s="237">
        <f>E138/F138</f>
        <v>3099.1185682326618</v>
      </c>
      <c r="U138" s="237">
        <f t="shared" si="33"/>
        <v>6339.6027805362455</v>
      </c>
      <c r="V138" s="161">
        <f t="shared" si="34"/>
        <v>0.51929999999999998</v>
      </c>
      <c r="AH138" s="366"/>
      <c r="AI138" s="366"/>
      <c r="AJ138" s="366"/>
    </row>
    <row r="139" spans="1:36" s="167" customFormat="1" ht="21">
      <c r="A139" s="162"/>
      <c r="B139" s="163" t="s">
        <v>72</v>
      </c>
      <c r="C139" s="164"/>
      <c r="D139" s="164"/>
      <c r="E139" s="164"/>
      <c r="F139" s="164"/>
      <c r="G139" s="164"/>
      <c r="H139" s="164"/>
      <c r="I139" s="337"/>
      <c r="J139" s="165"/>
      <c r="K139" s="158">
        <f t="shared" si="35"/>
        <v>0</v>
      </c>
      <c r="L139" s="169">
        <f t="shared" si="31"/>
        <v>0</v>
      </c>
      <c r="M139" s="159">
        <f t="shared" si="36"/>
        <v>0</v>
      </c>
      <c r="N139" s="169">
        <f t="shared" si="32"/>
        <v>0</v>
      </c>
      <c r="O139" s="168"/>
      <c r="S139" s="237"/>
      <c r="T139" s="237"/>
      <c r="U139" s="237"/>
      <c r="V139" s="167">
        <f t="shared" si="34"/>
        <v>0</v>
      </c>
      <c r="AH139" s="367"/>
      <c r="AI139" s="367"/>
      <c r="AJ139" s="367"/>
    </row>
    <row r="140" spans="1:36" s="167" customFormat="1" ht="21">
      <c r="A140" s="162" t="s">
        <v>160</v>
      </c>
      <c r="B140" s="163" t="s">
        <v>91</v>
      </c>
      <c r="C140" s="164"/>
      <c r="D140" s="164"/>
      <c r="E140" s="164"/>
      <c r="F140" s="164"/>
      <c r="G140" s="164"/>
      <c r="H140" s="164"/>
      <c r="I140" s="337"/>
      <c r="J140" s="165"/>
      <c r="K140" s="158">
        <f t="shared" si="35"/>
        <v>0</v>
      </c>
      <c r="L140" s="169">
        <f t="shared" si="31"/>
        <v>0</v>
      </c>
      <c r="M140" s="159">
        <f t="shared" si="36"/>
        <v>0</v>
      </c>
      <c r="N140" s="169">
        <f t="shared" si="32"/>
        <v>0</v>
      </c>
      <c r="O140" s="168"/>
      <c r="S140" s="237"/>
      <c r="T140" s="237"/>
      <c r="U140" s="237"/>
      <c r="V140" s="167">
        <f t="shared" si="34"/>
        <v>0</v>
      </c>
      <c r="AH140" s="367"/>
      <c r="AI140" s="367"/>
      <c r="AJ140" s="367"/>
    </row>
    <row r="141" spans="1:36" s="167" customFormat="1" ht="21">
      <c r="A141" s="162" t="s">
        <v>161</v>
      </c>
      <c r="B141" s="163" t="s">
        <v>74</v>
      </c>
      <c r="C141" s="164">
        <f>C143+C144+C145+C146+C147</f>
        <v>1806.684</v>
      </c>
      <c r="D141" s="164">
        <f>D143+D144+D145+D146+D147</f>
        <v>0.55999999999999994</v>
      </c>
      <c r="E141" s="164">
        <f>E143+E144+E145+E146+E147</f>
        <v>1385.306</v>
      </c>
      <c r="F141" s="164">
        <f t="shared" ref="F141:H141" si="46">F143+F144+F145+F146+F147</f>
        <v>0.44700000000000001</v>
      </c>
      <c r="G141" s="164">
        <f t="shared" si="46"/>
        <v>3191.99</v>
      </c>
      <c r="H141" s="164">
        <f t="shared" si="46"/>
        <v>0.50350000000000006</v>
      </c>
      <c r="I141" s="337"/>
      <c r="J141" s="165"/>
      <c r="K141" s="158">
        <f t="shared" si="35"/>
        <v>0.50349999999999995</v>
      </c>
      <c r="L141" s="169">
        <f t="shared" si="31"/>
        <v>0</v>
      </c>
      <c r="M141" s="159">
        <f t="shared" si="36"/>
        <v>3191.99</v>
      </c>
      <c r="N141" s="169">
        <f t="shared" si="32"/>
        <v>0</v>
      </c>
      <c r="O141" s="168"/>
      <c r="S141" s="237">
        <f>C141/D141</f>
        <v>3226.221428571429</v>
      </c>
      <c r="T141" s="237">
        <f>E141/F141</f>
        <v>3099.1185682326623</v>
      </c>
      <c r="U141" s="237">
        <f t="shared" si="33"/>
        <v>6339.6027805362455</v>
      </c>
      <c r="V141" s="167">
        <f t="shared" si="34"/>
        <v>0.51929999999999998</v>
      </c>
      <c r="AH141" s="367"/>
      <c r="AI141" s="367"/>
      <c r="AJ141" s="367"/>
    </row>
    <row r="142" spans="1:36" s="167" customFormat="1" ht="21">
      <c r="A142" s="162"/>
      <c r="B142" s="163" t="s">
        <v>72</v>
      </c>
      <c r="C142" s="164"/>
      <c r="D142" s="164"/>
      <c r="E142" s="164"/>
      <c r="F142" s="164"/>
      <c r="G142" s="164"/>
      <c r="H142" s="164"/>
      <c r="I142" s="337"/>
      <c r="J142" s="165"/>
      <c r="K142" s="158">
        <f t="shared" si="35"/>
        <v>0</v>
      </c>
      <c r="L142" s="169">
        <f t="shared" si="31"/>
        <v>0</v>
      </c>
      <c r="M142" s="159">
        <f t="shared" si="36"/>
        <v>0</v>
      </c>
      <c r="N142" s="169">
        <f t="shared" si="32"/>
        <v>0</v>
      </c>
      <c r="O142" s="168"/>
      <c r="S142" s="237"/>
      <c r="T142" s="237"/>
      <c r="U142" s="237"/>
      <c r="V142" s="167">
        <f t="shared" si="34"/>
        <v>0</v>
      </c>
      <c r="AH142" s="367"/>
      <c r="AI142" s="367"/>
      <c r="AJ142" s="367"/>
    </row>
    <row r="143" spans="1:36" s="167" customFormat="1" ht="21">
      <c r="A143" s="162" t="s">
        <v>162</v>
      </c>
      <c r="B143" s="163" t="s">
        <v>80</v>
      </c>
      <c r="C143" s="164">
        <v>346.93200000000002</v>
      </c>
      <c r="D143" s="164">
        <v>0.114</v>
      </c>
      <c r="E143" s="164">
        <v>361.04700000000003</v>
      </c>
      <c r="F143" s="164">
        <v>0.11700000000000001</v>
      </c>
      <c r="G143" s="164">
        <f>C143+E143</f>
        <v>707.97900000000004</v>
      </c>
      <c r="H143" s="164">
        <f>(D143+F143)/2</f>
        <v>0.11550000000000001</v>
      </c>
      <c r="I143" s="337"/>
      <c r="J143" s="165"/>
      <c r="K143" s="158">
        <f t="shared" si="35"/>
        <v>0.11550000000000001</v>
      </c>
      <c r="L143" s="169">
        <f t="shared" si="31"/>
        <v>0</v>
      </c>
      <c r="M143" s="159">
        <f t="shared" si="36"/>
        <v>707.97900000000004</v>
      </c>
      <c r="N143" s="169">
        <f t="shared" si="32"/>
        <v>0</v>
      </c>
      <c r="O143" s="168"/>
      <c r="S143" s="237">
        <f>C143/D143</f>
        <v>3043.2631578947367</v>
      </c>
      <c r="T143" s="237">
        <f>E143/F143</f>
        <v>3085.8717948717949</v>
      </c>
      <c r="U143" s="237">
        <f t="shared" si="33"/>
        <v>6129.6883116883118</v>
      </c>
      <c r="V143" s="167">
        <f t="shared" si="34"/>
        <v>0.1152</v>
      </c>
      <c r="AH143" s="367"/>
      <c r="AI143" s="367"/>
      <c r="AJ143" s="367"/>
    </row>
    <row r="144" spans="1:36" s="167" customFormat="1" ht="21">
      <c r="A144" s="162" t="s">
        <v>209</v>
      </c>
      <c r="B144" s="163" t="s">
        <v>76</v>
      </c>
      <c r="C144" s="423">
        <f>591.518-6</f>
        <v>585.51800000000003</v>
      </c>
      <c r="D144" s="164">
        <v>0.19400000000000001</v>
      </c>
      <c r="E144" s="164">
        <v>396.59399999999999</v>
      </c>
      <c r="F144" s="164">
        <v>0.128</v>
      </c>
      <c r="G144" s="164">
        <f>C144+E144</f>
        <v>982.11200000000008</v>
      </c>
      <c r="H144" s="164">
        <f>(D144+F144)/2</f>
        <v>0.161</v>
      </c>
      <c r="I144" s="337"/>
      <c r="J144" s="165"/>
      <c r="K144" s="158">
        <f t="shared" si="35"/>
        <v>0.161</v>
      </c>
      <c r="L144" s="169">
        <f t="shared" ref="L144:L160" si="47">H144-K144</f>
        <v>0</v>
      </c>
      <c r="M144" s="159">
        <f t="shared" si="36"/>
        <v>982.11200000000008</v>
      </c>
      <c r="N144" s="169">
        <f t="shared" ref="N144:N160" si="48">M144-G144</f>
        <v>0</v>
      </c>
      <c r="O144" s="168"/>
      <c r="S144" s="237">
        <f>C144/D144</f>
        <v>3018.1340206185569</v>
      </c>
      <c r="T144" s="237">
        <f>E144/F144</f>
        <v>3098.390625</v>
      </c>
      <c r="U144" s="237">
        <f t="shared" si="33"/>
        <v>6100.0745341614911</v>
      </c>
      <c r="V144" s="167">
        <f t="shared" si="34"/>
        <v>0.1598</v>
      </c>
      <c r="AH144" s="367"/>
      <c r="AI144" s="367"/>
      <c r="AJ144" s="367"/>
    </row>
    <row r="145" spans="1:36" s="167" customFormat="1" ht="21">
      <c r="A145" s="162" t="s">
        <v>163</v>
      </c>
      <c r="B145" s="163" t="s">
        <v>176</v>
      </c>
      <c r="C145" s="423">
        <f>119.165+6</f>
        <v>125.16500000000001</v>
      </c>
      <c r="D145" s="164">
        <v>3.9E-2</v>
      </c>
      <c r="E145" s="423">
        <f>192.853-100</f>
        <v>92.853000000000009</v>
      </c>
      <c r="F145" s="164">
        <v>6.2E-2</v>
      </c>
      <c r="G145" s="164">
        <f>C145+E145</f>
        <v>218.01800000000003</v>
      </c>
      <c r="H145" s="164">
        <f>(D145+F145)/2</f>
        <v>5.0500000000000003E-2</v>
      </c>
      <c r="I145" s="337"/>
      <c r="J145" s="165"/>
      <c r="K145" s="158">
        <f t="shared" si="35"/>
        <v>5.0500000000000003E-2</v>
      </c>
      <c r="L145" s="169">
        <f>H145-K145</f>
        <v>0</v>
      </c>
      <c r="M145" s="159">
        <f t="shared" si="36"/>
        <v>218.01800000000003</v>
      </c>
      <c r="N145" s="169">
        <f t="shared" si="48"/>
        <v>0</v>
      </c>
      <c r="O145" s="168"/>
      <c r="S145" s="237">
        <f>C145/D145</f>
        <v>3209.3589743589746</v>
      </c>
      <c r="T145" s="237">
        <f>E145/F145</f>
        <v>1497.6290322580646</v>
      </c>
      <c r="U145" s="237">
        <f t="shared" si="33"/>
        <v>4317.1881188118814</v>
      </c>
      <c r="V145" s="167">
        <f t="shared" si="34"/>
        <v>3.5499999999999997E-2</v>
      </c>
      <c r="X145" s="238"/>
      <c r="AH145" s="367"/>
      <c r="AI145" s="367"/>
      <c r="AJ145" s="367"/>
    </row>
    <row r="146" spans="1:36" s="167" customFormat="1" ht="21">
      <c r="A146" s="162" t="s">
        <v>210</v>
      </c>
      <c r="B146" s="163" t="s">
        <v>78</v>
      </c>
      <c r="C146" s="423">
        <f>649.069+100</f>
        <v>749.06899999999996</v>
      </c>
      <c r="D146" s="164">
        <v>0.21299999999999999</v>
      </c>
      <c r="E146" s="423">
        <f>205.338+229.474+100</f>
        <v>534.81200000000001</v>
      </c>
      <c r="F146" s="164">
        <v>0.14000000000000001</v>
      </c>
      <c r="G146" s="164">
        <f>C146+E146</f>
        <v>1283.8809999999999</v>
      </c>
      <c r="H146" s="164">
        <f>(D146+F146)/2</f>
        <v>0.17649999999999999</v>
      </c>
      <c r="I146" s="337"/>
      <c r="J146" s="165"/>
      <c r="K146" s="158"/>
      <c r="L146" s="169"/>
      <c r="M146" s="159"/>
      <c r="N146" s="169"/>
      <c r="O146" s="168"/>
      <c r="S146" s="237">
        <f>C146/D146</f>
        <v>3516.7558685446006</v>
      </c>
      <c r="T146" s="237">
        <f>E146/F146</f>
        <v>3820.0857142857139</v>
      </c>
      <c r="U146" s="237">
        <f t="shared" ref="U146:U162" si="49">G146/H146</f>
        <v>7274.1133144475916</v>
      </c>
      <c r="V146" s="167">
        <f t="shared" si="34"/>
        <v>0.2089</v>
      </c>
      <c r="AH146" s="367"/>
      <c r="AI146" s="367"/>
      <c r="AJ146" s="367"/>
    </row>
    <row r="147" spans="1:36" s="167" customFormat="1" ht="21">
      <c r="A147" s="162" t="s">
        <v>251</v>
      </c>
      <c r="B147" s="163" t="s">
        <v>245</v>
      </c>
      <c r="C147" s="164"/>
      <c r="D147" s="335"/>
      <c r="E147" s="164"/>
      <c r="F147" s="164">
        <v>0</v>
      </c>
      <c r="G147" s="164">
        <f>C147+E147</f>
        <v>0</v>
      </c>
      <c r="H147" s="164">
        <f>(D147+F147)/2</f>
        <v>0</v>
      </c>
      <c r="I147" s="337"/>
      <c r="J147" s="165"/>
      <c r="K147" s="158"/>
      <c r="L147" s="169"/>
      <c r="M147" s="159"/>
      <c r="N147" s="169"/>
      <c r="O147" s="168"/>
      <c r="S147" s="237" t="e">
        <f>C147/D147</f>
        <v>#DIV/0!</v>
      </c>
      <c r="T147" s="237" t="e">
        <f>E147/F147</f>
        <v>#DIV/0!</v>
      </c>
      <c r="U147" s="237"/>
      <c r="AH147" s="367"/>
      <c r="AI147" s="367"/>
      <c r="AJ147" s="367"/>
    </row>
    <row r="148" spans="1:36" s="167" customFormat="1" ht="21">
      <c r="A148" s="162"/>
      <c r="B148" s="163" t="s">
        <v>97</v>
      </c>
      <c r="C148" s="164"/>
      <c r="D148" s="164"/>
      <c r="E148" s="164"/>
      <c r="F148" s="164"/>
      <c r="G148" s="164"/>
      <c r="H148" s="164"/>
      <c r="I148" s="337"/>
      <c r="J148" s="165"/>
      <c r="K148" s="158">
        <f t="shared" ref="K148:K160" si="50">(D148+F148)/2</f>
        <v>0</v>
      </c>
      <c r="L148" s="169">
        <f t="shared" si="47"/>
        <v>0</v>
      </c>
      <c r="M148" s="159">
        <f t="shared" ref="M148:M160" si="51">C148+E148</f>
        <v>0</v>
      </c>
      <c r="N148" s="169">
        <f t="shared" si="48"/>
        <v>0</v>
      </c>
      <c r="O148" s="168"/>
      <c r="S148" s="237"/>
      <c r="T148" s="237"/>
      <c r="U148" s="237"/>
      <c r="V148" s="167">
        <f t="shared" ref="V148:V164" si="52">ROUND(G148/$V$7,4)</f>
        <v>0</v>
      </c>
      <c r="AH148" s="367"/>
      <c r="AI148" s="367"/>
      <c r="AJ148" s="367"/>
    </row>
    <row r="149" spans="1:36" s="161" customFormat="1" ht="21">
      <c r="A149" s="153" t="s">
        <v>24</v>
      </c>
      <c r="B149" s="154" t="s">
        <v>99</v>
      </c>
      <c r="C149" s="155">
        <f>8.615+34522.145+5313.4</f>
        <v>39844.159999999996</v>
      </c>
      <c r="D149" s="155">
        <v>12.943</v>
      </c>
      <c r="E149" s="155">
        <f>37159.583-8.537+2458.4</f>
        <v>39609.446000000004</v>
      </c>
      <c r="F149" s="334">
        <v>12.021000000000001</v>
      </c>
      <c r="G149" s="155">
        <f>(C149+E149)</f>
        <v>79453.606</v>
      </c>
      <c r="H149" s="155">
        <f>(D149+F149)/2</f>
        <v>12.481999999999999</v>
      </c>
      <c r="I149" s="336"/>
      <c r="J149" s="157"/>
      <c r="K149" s="158">
        <f t="shared" si="50"/>
        <v>12.481999999999999</v>
      </c>
      <c r="L149" s="169">
        <f t="shared" si="47"/>
        <v>0</v>
      </c>
      <c r="M149" s="159">
        <f t="shared" si="51"/>
        <v>79453.606</v>
      </c>
      <c r="N149" s="169">
        <f t="shared" si="48"/>
        <v>0</v>
      </c>
      <c r="O149" s="169"/>
      <c r="S149" s="237">
        <f>C149/D149</f>
        <v>3078.4331298771535</v>
      </c>
      <c r="T149" s="237">
        <f>E149/F149</f>
        <v>3295.0208801264453</v>
      </c>
      <c r="U149" s="237">
        <f t="shared" si="49"/>
        <v>6365.4547348181386</v>
      </c>
      <c r="V149" s="161">
        <f t="shared" si="52"/>
        <v>12.9269</v>
      </c>
      <c r="AH149" s="366"/>
      <c r="AI149" s="366"/>
      <c r="AJ149" s="366"/>
    </row>
    <row r="150" spans="1:36" s="181" customFormat="1" ht="21">
      <c r="A150" s="153" t="s">
        <v>25</v>
      </c>
      <c r="B150" s="154" t="s">
        <v>101</v>
      </c>
      <c r="C150" s="155">
        <f>C152+C153</f>
        <v>219711.03200000001</v>
      </c>
      <c r="D150" s="155">
        <f>D152+D153</f>
        <v>72.67519999999999</v>
      </c>
      <c r="E150" s="155">
        <f>G150-C150</f>
        <v>185732.098</v>
      </c>
      <c r="F150" s="155">
        <f>F152+F153</f>
        <v>61.562999999999995</v>
      </c>
      <c r="G150" s="155">
        <f>G152+G153</f>
        <v>405443.13</v>
      </c>
      <c r="H150" s="155">
        <f>H152+H153</f>
        <v>67.119099999999989</v>
      </c>
      <c r="I150" s="336"/>
      <c r="J150" s="157"/>
      <c r="K150" s="158">
        <f t="shared" si="50"/>
        <v>67.119099999999989</v>
      </c>
      <c r="L150" s="169">
        <f t="shared" si="47"/>
        <v>0</v>
      </c>
      <c r="M150" s="159">
        <f t="shared" si="51"/>
        <v>405443.13</v>
      </c>
      <c r="N150" s="169">
        <f>M150-G150</f>
        <v>0</v>
      </c>
      <c r="O150" s="180"/>
      <c r="S150" s="237">
        <f>C150/D150</f>
        <v>3023.1912949671969</v>
      </c>
      <c r="T150" s="237">
        <f>E150/F150</f>
        <v>3016.943586244985</v>
      </c>
      <c r="U150" s="237">
        <f t="shared" si="49"/>
        <v>6040.6520647624902</v>
      </c>
      <c r="V150" s="181">
        <f t="shared" si="52"/>
        <v>65.964600000000004</v>
      </c>
      <c r="AH150" s="370"/>
      <c r="AI150" s="370"/>
      <c r="AJ150" s="370"/>
    </row>
    <row r="151" spans="1:36" s="167" customFormat="1" ht="21">
      <c r="A151" s="162"/>
      <c r="B151" s="163" t="s">
        <v>83</v>
      </c>
      <c r="C151" s="164"/>
      <c r="D151" s="164"/>
      <c r="E151" s="164"/>
      <c r="F151" s="164"/>
      <c r="G151" s="164"/>
      <c r="H151" s="164"/>
      <c r="I151" s="337"/>
      <c r="J151" s="165"/>
      <c r="K151" s="158">
        <f t="shared" si="50"/>
        <v>0</v>
      </c>
      <c r="L151" s="169">
        <f t="shared" si="47"/>
        <v>0</v>
      </c>
      <c r="M151" s="159">
        <f t="shared" si="51"/>
        <v>0</v>
      </c>
      <c r="N151" s="169">
        <f t="shared" si="48"/>
        <v>0</v>
      </c>
      <c r="O151" s="168"/>
      <c r="S151" s="237"/>
      <c r="T151" s="237"/>
      <c r="U151" s="237"/>
      <c r="V151" s="167">
        <f t="shared" si="52"/>
        <v>0</v>
      </c>
      <c r="AH151" s="367"/>
      <c r="AI151" s="367"/>
      <c r="AJ151" s="367"/>
    </row>
    <row r="152" spans="1:36" s="167" customFormat="1" ht="21">
      <c r="A152" s="162" t="s">
        <v>211</v>
      </c>
      <c r="B152" s="163" t="s">
        <v>85</v>
      </c>
      <c r="C152" s="164">
        <f>116.46+222992.899+1085.228-5313.4</f>
        <v>218881.18700000001</v>
      </c>
      <c r="D152" s="164">
        <f>0.6202+73.372-1.59</f>
        <v>72.402199999999993</v>
      </c>
      <c r="E152" s="164">
        <f>92.513+188312.164+1949.467-0.078-5368.716</f>
        <v>184985.34999999998</v>
      </c>
      <c r="F152" s="164">
        <f>0.372+60.949</f>
        <v>61.320999999999998</v>
      </c>
      <c r="G152" s="164">
        <f>C152+E152</f>
        <v>403866.53700000001</v>
      </c>
      <c r="H152" s="164">
        <f>(D152+F152)/2</f>
        <v>66.861599999999996</v>
      </c>
      <c r="I152" s="337"/>
      <c r="J152" s="165"/>
      <c r="K152" s="158">
        <f t="shared" si="50"/>
        <v>66.861599999999996</v>
      </c>
      <c r="L152" s="169">
        <f t="shared" si="47"/>
        <v>0</v>
      </c>
      <c r="M152" s="159">
        <f t="shared" si="51"/>
        <v>403866.53700000001</v>
      </c>
      <c r="N152" s="169">
        <f t="shared" si="48"/>
        <v>0</v>
      </c>
      <c r="O152" s="168"/>
      <c r="S152" s="237">
        <f>C152/D152</f>
        <v>3023.1289518826779</v>
      </c>
      <c r="T152" s="237">
        <f>E152/F152</f>
        <v>3016.672102542359</v>
      </c>
      <c r="U152" s="237">
        <f t="shared" si="49"/>
        <v>6040.336112207905</v>
      </c>
      <c r="V152" s="167">
        <f t="shared" si="52"/>
        <v>65.708100000000002</v>
      </c>
      <c r="AH152" s="367"/>
      <c r="AI152" s="367"/>
      <c r="AJ152" s="367"/>
    </row>
    <row r="153" spans="1:36" s="183" customFormat="1" ht="21">
      <c r="A153" s="162" t="s">
        <v>212</v>
      </c>
      <c r="B153" s="163" t="s">
        <v>87</v>
      </c>
      <c r="C153" s="164">
        <f>C155+C157+C159+C161+C163</f>
        <v>829.84500000000003</v>
      </c>
      <c r="D153" s="164">
        <f t="shared" ref="D153:H153" si="53">D155+D157+D159+D161+D163</f>
        <v>0.27300000000000002</v>
      </c>
      <c r="E153" s="164">
        <f t="shared" si="53"/>
        <v>746.74800000000005</v>
      </c>
      <c r="F153" s="164">
        <f t="shared" si="53"/>
        <v>0.24199999999999999</v>
      </c>
      <c r="G153" s="164">
        <f t="shared" si="53"/>
        <v>1576.5930000000001</v>
      </c>
      <c r="H153" s="164">
        <f t="shared" si="53"/>
        <v>0.25750000000000001</v>
      </c>
      <c r="I153" s="337"/>
      <c r="J153" s="165"/>
      <c r="K153" s="158">
        <f t="shared" si="50"/>
        <v>0.25750000000000001</v>
      </c>
      <c r="L153" s="169">
        <f t="shared" si="47"/>
        <v>0</v>
      </c>
      <c r="M153" s="159">
        <f t="shared" si="51"/>
        <v>1576.5930000000001</v>
      </c>
      <c r="N153" s="169">
        <f t="shared" si="48"/>
        <v>0</v>
      </c>
      <c r="O153" s="182"/>
      <c r="S153" s="237">
        <f>C153/D153</f>
        <v>3039.7252747252746</v>
      </c>
      <c r="T153" s="237">
        <f>E153/F153</f>
        <v>3085.7355371900831</v>
      </c>
      <c r="U153" s="237">
        <f t="shared" si="49"/>
        <v>6122.6912621359224</v>
      </c>
      <c r="V153" s="183">
        <f t="shared" si="52"/>
        <v>0.25650000000000001</v>
      </c>
      <c r="AH153" s="371"/>
      <c r="AI153" s="371"/>
      <c r="AJ153" s="371"/>
    </row>
    <row r="154" spans="1:36" s="167" customFormat="1" ht="21">
      <c r="A154" s="162"/>
      <c r="B154" s="163" t="s">
        <v>83</v>
      </c>
      <c r="C154" s="164"/>
      <c r="D154" s="164"/>
      <c r="E154" s="164"/>
      <c r="F154" s="164"/>
      <c r="G154" s="164"/>
      <c r="H154" s="164"/>
      <c r="I154" s="337"/>
      <c r="J154" s="165"/>
      <c r="K154" s="158">
        <f t="shared" si="50"/>
        <v>0</v>
      </c>
      <c r="L154" s="169">
        <f t="shared" si="47"/>
        <v>0</v>
      </c>
      <c r="M154" s="159">
        <f t="shared" si="51"/>
        <v>0</v>
      </c>
      <c r="N154" s="169">
        <f t="shared" si="48"/>
        <v>0</v>
      </c>
      <c r="O154" s="168"/>
      <c r="S154" s="237"/>
      <c r="T154" s="237"/>
      <c r="U154" s="237"/>
      <c r="V154" s="167">
        <f t="shared" si="52"/>
        <v>0</v>
      </c>
      <c r="AH154" s="367"/>
      <c r="AI154" s="367"/>
      <c r="AJ154" s="367"/>
    </row>
    <row r="155" spans="1:36" s="167" customFormat="1" ht="21">
      <c r="A155" s="162" t="s">
        <v>213</v>
      </c>
      <c r="B155" s="163" t="s">
        <v>80</v>
      </c>
      <c r="C155" s="164">
        <v>0</v>
      </c>
      <c r="D155" s="164">
        <v>0</v>
      </c>
      <c r="E155" s="164">
        <f>G155-C155</f>
        <v>0</v>
      </c>
      <c r="F155" s="164">
        <v>0</v>
      </c>
      <c r="G155" s="164">
        <v>0</v>
      </c>
      <c r="H155" s="164">
        <v>0</v>
      </c>
      <c r="I155" s="337"/>
      <c r="J155" s="165"/>
      <c r="K155" s="158">
        <f t="shared" si="50"/>
        <v>0</v>
      </c>
      <c r="L155" s="169">
        <f t="shared" si="47"/>
        <v>0</v>
      </c>
      <c r="M155" s="159">
        <f t="shared" si="51"/>
        <v>0</v>
      </c>
      <c r="N155" s="169">
        <f t="shared" si="48"/>
        <v>0</v>
      </c>
      <c r="O155" s="168"/>
      <c r="S155" s="237"/>
      <c r="T155" s="237"/>
      <c r="U155" s="237"/>
      <c r="V155" s="167">
        <f t="shared" si="52"/>
        <v>0</v>
      </c>
      <c r="AH155" s="367"/>
      <c r="AI155" s="367"/>
      <c r="AJ155" s="367"/>
    </row>
    <row r="156" spans="1:36" s="167" customFormat="1" ht="42">
      <c r="A156" s="177" t="s">
        <v>214</v>
      </c>
      <c r="B156" s="163" t="s">
        <v>215</v>
      </c>
      <c r="C156" s="164">
        <f>C155-C143</f>
        <v>-346.93200000000002</v>
      </c>
      <c r="D156" s="164">
        <f>D155-D143</f>
        <v>-0.114</v>
      </c>
      <c r="E156" s="164">
        <f>G156-C156</f>
        <v>-361.04700000000003</v>
      </c>
      <c r="F156" s="164">
        <f>F155-F143</f>
        <v>-0.11700000000000001</v>
      </c>
      <c r="G156" s="164">
        <f>G155-G143</f>
        <v>-707.97900000000004</v>
      </c>
      <c r="H156" s="164">
        <f>H155-H143</f>
        <v>-0.11550000000000001</v>
      </c>
      <c r="I156" s="337"/>
      <c r="J156" s="165"/>
      <c r="K156" s="158">
        <f t="shared" si="50"/>
        <v>-0.11550000000000001</v>
      </c>
      <c r="L156" s="169">
        <f t="shared" si="47"/>
        <v>0</v>
      </c>
      <c r="M156" s="159">
        <f t="shared" si="51"/>
        <v>-707.97900000000004</v>
      </c>
      <c r="N156" s="169">
        <f t="shared" si="48"/>
        <v>0</v>
      </c>
      <c r="O156" s="168"/>
      <c r="S156" s="237">
        <f>C156/D156</f>
        <v>3043.2631578947367</v>
      </c>
      <c r="T156" s="237">
        <f>E156/F156</f>
        <v>3085.8717948717949</v>
      </c>
      <c r="U156" s="237">
        <f t="shared" si="49"/>
        <v>6129.6883116883118</v>
      </c>
      <c r="V156" s="167">
        <f t="shared" si="52"/>
        <v>-0.1152</v>
      </c>
      <c r="AH156" s="367"/>
      <c r="AI156" s="367"/>
      <c r="AJ156" s="367"/>
    </row>
    <row r="157" spans="1:36" s="167" customFormat="1" ht="21">
      <c r="A157" s="162" t="s">
        <v>216</v>
      </c>
      <c r="B157" s="163" t="s">
        <v>76</v>
      </c>
      <c r="C157" s="164">
        <v>829.84500000000003</v>
      </c>
      <c r="D157" s="164">
        <v>0.27300000000000002</v>
      </c>
      <c r="E157" s="164">
        <v>746.74800000000005</v>
      </c>
      <c r="F157" s="164">
        <v>0.24199999999999999</v>
      </c>
      <c r="G157" s="164">
        <f>C157+E157</f>
        <v>1576.5930000000001</v>
      </c>
      <c r="H157" s="164">
        <f>(D157+F157)/2</f>
        <v>0.25750000000000001</v>
      </c>
      <c r="I157" s="337"/>
      <c r="J157" s="165"/>
      <c r="K157" s="158">
        <f t="shared" si="50"/>
        <v>0.25750000000000001</v>
      </c>
      <c r="L157" s="169">
        <f t="shared" si="47"/>
        <v>0</v>
      </c>
      <c r="M157" s="159">
        <f t="shared" si="51"/>
        <v>1576.5930000000001</v>
      </c>
      <c r="N157" s="169">
        <f t="shared" si="48"/>
        <v>0</v>
      </c>
      <c r="O157" s="168"/>
      <c r="S157" s="237">
        <f>C157/D157</f>
        <v>3039.7252747252746</v>
      </c>
      <c r="T157" s="237">
        <f>E157/F157</f>
        <v>3085.7355371900831</v>
      </c>
      <c r="U157" s="237">
        <f t="shared" si="49"/>
        <v>6122.6912621359224</v>
      </c>
      <c r="V157" s="167">
        <f t="shared" si="52"/>
        <v>0.25650000000000001</v>
      </c>
      <c r="AH157" s="367"/>
      <c r="AI157" s="367"/>
      <c r="AJ157" s="367"/>
    </row>
    <row r="158" spans="1:36" s="167" customFormat="1" ht="42">
      <c r="A158" s="177" t="s">
        <v>217</v>
      </c>
      <c r="B158" s="163" t="s">
        <v>218</v>
      </c>
      <c r="C158" s="164">
        <f>C157-C144</f>
        <v>244.327</v>
      </c>
      <c r="D158" s="164">
        <v>7.8E-2</v>
      </c>
      <c r="E158" s="164">
        <f>G158-C158</f>
        <v>350.154</v>
      </c>
      <c r="F158" s="164">
        <f>F157-F144</f>
        <v>0.11399999999999999</v>
      </c>
      <c r="G158" s="164">
        <f>G157-G144</f>
        <v>594.48099999999999</v>
      </c>
      <c r="H158" s="164">
        <f>H157-H144</f>
        <v>9.6500000000000002E-2</v>
      </c>
      <c r="I158" s="337"/>
      <c r="J158" s="165"/>
      <c r="K158" s="158">
        <f t="shared" si="50"/>
        <v>9.6000000000000002E-2</v>
      </c>
      <c r="L158" s="169">
        <f t="shared" si="47"/>
        <v>5.0000000000000044E-4</v>
      </c>
      <c r="M158" s="159">
        <f t="shared" si="51"/>
        <v>594.48099999999999</v>
      </c>
      <c r="N158" s="169">
        <f t="shared" si="48"/>
        <v>0</v>
      </c>
      <c r="O158" s="168"/>
      <c r="S158" s="237">
        <f>C158/D158</f>
        <v>3132.397435897436</v>
      </c>
      <c r="T158" s="237">
        <f>E158/F158</f>
        <v>3071.5263157894738</v>
      </c>
      <c r="U158" s="237">
        <f t="shared" si="49"/>
        <v>6160.4248704663214</v>
      </c>
      <c r="V158" s="167">
        <f t="shared" si="52"/>
        <v>9.6699999999999994E-2</v>
      </c>
      <c r="AH158" s="367"/>
      <c r="AI158" s="367"/>
      <c r="AJ158" s="367"/>
    </row>
    <row r="159" spans="1:36" s="167" customFormat="1" ht="21">
      <c r="A159" s="162" t="s">
        <v>219</v>
      </c>
      <c r="B159" s="163" t="s">
        <v>176</v>
      </c>
      <c r="C159" s="164">
        <v>0</v>
      </c>
      <c r="D159" s="164">
        <v>0</v>
      </c>
      <c r="E159" s="164">
        <f>G159-C159</f>
        <v>0</v>
      </c>
      <c r="F159" s="164">
        <v>0</v>
      </c>
      <c r="G159" s="164">
        <v>0</v>
      </c>
      <c r="H159" s="164">
        <v>0</v>
      </c>
      <c r="I159" s="337"/>
      <c r="J159" s="165"/>
      <c r="K159" s="158">
        <f t="shared" si="50"/>
        <v>0</v>
      </c>
      <c r="L159" s="169">
        <f t="shared" si="47"/>
        <v>0</v>
      </c>
      <c r="M159" s="159">
        <f t="shared" si="51"/>
        <v>0</v>
      </c>
      <c r="N159" s="169">
        <f t="shared" si="48"/>
        <v>0</v>
      </c>
      <c r="O159" s="168"/>
      <c r="S159" s="237"/>
      <c r="T159" s="237"/>
      <c r="U159" s="237"/>
      <c r="V159" s="167">
        <f t="shared" si="52"/>
        <v>0</v>
      </c>
      <c r="AH159" s="367"/>
      <c r="AI159" s="367"/>
      <c r="AJ159" s="367"/>
    </row>
    <row r="160" spans="1:36" s="167" customFormat="1" ht="42">
      <c r="A160" s="177" t="s">
        <v>220</v>
      </c>
      <c r="B160" s="163" t="s">
        <v>221</v>
      </c>
      <c r="C160" s="164">
        <f>C159-C145</f>
        <v>-125.16500000000001</v>
      </c>
      <c r="D160" s="188">
        <f>D159-D145</f>
        <v>-3.9E-2</v>
      </c>
      <c r="E160" s="164">
        <f>G160-C160</f>
        <v>-92.853000000000023</v>
      </c>
      <c r="F160" s="164">
        <f>F159-F145</f>
        <v>-6.2E-2</v>
      </c>
      <c r="G160" s="164">
        <f>G159-G145</f>
        <v>-218.01800000000003</v>
      </c>
      <c r="H160" s="188">
        <f>H159-H145</f>
        <v>-5.0500000000000003E-2</v>
      </c>
      <c r="I160" s="337"/>
      <c r="J160" s="165"/>
      <c r="K160" s="158">
        <f t="shared" si="50"/>
        <v>-5.0500000000000003E-2</v>
      </c>
      <c r="L160" s="169">
        <f t="shared" si="47"/>
        <v>0</v>
      </c>
      <c r="M160" s="159">
        <f t="shared" si="51"/>
        <v>-218.01800000000003</v>
      </c>
      <c r="N160" s="169">
        <f t="shared" si="48"/>
        <v>0</v>
      </c>
      <c r="O160" s="168"/>
      <c r="S160" s="237">
        <f>C160/D160</f>
        <v>3209.3589743589746</v>
      </c>
      <c r="T160" s="237">
        <f>E160/F160</f>
        <v>1497.6290322580649</v>
      </c>
      <c r="U160" s="237">
        <f t="shared" si="49"/>
        <v>4317.1881188118814</v>
      </c>
      <c r="V160" s="167">
        <f t="shared" si="52"/>
        <v>-3.5499999999999997E-2</v>
      </c>
      <c r="AH160" s="367"/>
      <c r="AI160" s="367"/>
      <c r="AJ160" s="367"/>
    </row>
    <row r="161" spans="1:36" s="167" customFormat="1" ht="21">
      <c r="A161" s="177" t="s">
        <v>222</v>
      </c>
      <c r="B161" s="163" t="s">
        <v>78</v>
      </c>
      <c r="C161" s="164">
        <v>0</v>
      </c>
      <c r="D161" s="188">
        <v>0</v>
      </c>
      <c r="E161" s="164">
        <v>0</v>
      </c>
      <c r="F161" s="164">
        <v>0</v>
      </c>
      <c r="G161" s="164"/>
      <c r="H161" s="188"/>
      <c r="I161" s="337"/>
      <c r="J161" s="165"/>
      <c r="K161" s="158"/>
      <c r="L161" s="169"/>
      <c r="M161" s="159"/>
      <c r="N161" s="169"/>
      <c r="O161" s="168"/>
      <c r="S161" s="237"/>
      <c r="T161" s="237"/>
      <c r="U161" s="237"/>
      <c r="V161" s="167">
        <f t="shared" si="52"/>
        <v>0</v>
      </c>
      <c r="AH161" s="367"/>
      <c r="AI161" s="367"/>
      <c r="AJ161" s="367"/>
    </row>
    <row r="162" spans="1:36" s="167" customFormat="1" ht="42">
      <c r="A162" s="177" t="s">
        <v>223</v>
      </c>
      <c r="B162" s="163" t="s">
        <v>224</v>
      </c>
      <c r="C162" s="164">
        <f t="shared" ref="C162:H162" si="54">C161-C146</f>
        <v>-749.06899999999996</v>
      </c>
      <c r="D162" s="188">
        <f t="shared" si="54"/>
        <v>-0.21299999999999999</v>
      </c>
      <c r="E162" s="164">
        <f t="shared" si="54"/>
        <v>-534.81200000000001</v>
      </c>
      <c r="F162" s="164">
        <f t="shared" si="54"/>
        <v>-0.14000000000000001</v>
      </c>
      <c r="G162" s="164">
        <f t="shared" si="54"/>
        <v>-1283.8809999999999</v>
      </c>
      <c r="H162" s="188">
        <f t="shared" si="54"/>
        <v>-0.17649999999999999</v>
      </c>
      <c r="I162" s="337"/>
      <c r="J162" s="165"/>
      <c r="K162" s="158">
        <f>(D162+F162)/2</f>
        <v>-0.17649999999999999</v>
      </c>
      <c r="L162" s="169">
        <f>H162-K162</f>
        <v>0</v>
      </c>
      <c r="M162" s="159">
        <f>C162+E162</f>
        <v>-1283.8809999999999</v>
      </c>
      <c r="N162" s="169">
        <f>M162-G162</f>
        <v>0</v>
      </c>
      <c r="O162" s="168"/>
      <c r="S162" s="237">
        <f>C162/D162</f>
        <v>3516.7558685446006</v>
      </c>
      <c r="T162" s="237">
        <f>E162/F162</f>
        <v>3820.0857142857139</v>
      </c>
      <c r="U162" s="237">
        <f t="shared" si="49"/>
        <v>7274.1133144475916</v>
      </c>
      <c r="V162" s="167">
        <f t="shared" si="52"/>
        <v>-0.2089</v>
      </c>
      <c r="AH162" s="367"/>
      <c r="AI162" s="367"/>
      <c r="AJ162" s="367"/>
    </row>
    <row r="163" spans="1:36" s="167" customFormat="1" ht="21">
      <c r="A163" s="177" t="s">
        <v>252</v>
      </c>
      <c r="B163" s="163" t="s">
        <v>245</v>
      </c>
      <c r="C163" s="164"/>
      <c r="D163" s="188">
        <v>0</v>
      </c>
      <c r="E163" s="164">
        <v>0</v>
      </c>
      <c r="F163" s="164">
        <v>0</v>
      </c>
      <c r="G163" s="164">
        <f>C163+E163</f>
        <v>0</v>
      </c>
      <c r="H163" s="164">
        <f>(D163+F163)/2</f>
        <v>0</v>
      </c>
      <c r="I163" s="337"/>
      <c r="J163" s="165"/>
      <c r="K163" s="158"/>
      <c r="L163" s="169"/>
      <c r="M163" s="159"/>
      <c r="N163" s="169"/>
      <c r="O163" s="168"/>
      <c r="S163" s="237"/>
      <c r="T163" s="237"/>
      <c r="U163" s="237"/>
      <c r="V163" s="167">
        <f t="shared" si="52"/>
        <v>0</v>
      </c>
      <c r="AH163" s="367"/>
      <c r="AI163" s="367"/>
      <c r="AJ163" s="367"/>
    </row>
    <row r="164" spans="1:36" s="167" customFormat="1" ht="42">
      <c r="A164" s="177" t="s">
        <v>253</v>
      </c>
      <c r="B164" s="163" t="s">
        <v>254</v>
      </c>
      <c r="C164" s="164">
        <f>C163-C148</f>
        <v>0</v>
      </c>
      <c r="D164" s="188">
        <f t="shared" ref="D164:H164" si="55">D163-D148</f>
        <v>0</v>
      </c>
      <c r="E164" s="164">
        <f t="shared" si="55"/>
        <v>0</v>
      </c>
      <c r="F164" s="164">
        <f t="shared" si="55"/>
        <v>0</v>
      </c>
      <c r="G164" s="164">
        <f t="shared" si="55"/>
        <v>0</v>
      </c>
      <c r="H164" s="188">
        <f t="shared" si="55"/>
        <v>0</v>
      </c>
      <c r="I164" s="337"/>
      <c r="J164" s="165"/>
      <c r="K164" s="158">
        <f>(D164+F164)/2</f>
        <v>0</v>
      </c>
      <c r="L164" s="169">
        <f>H164-K164</f>
        <v>0</v>
      </c>
      <c r="M164" s="159">
        <f>C164+E164</f>
        <v>0</v>
      </c>
      <c r="N164" s="169">
        <f>M164-G164</f>
        <v>0</v>
      </c>
      <c r="O164" s="168"/>
      <c r="S164" s="237" t="e">
        <f>C164/D164</f>
        <v>#DIV/0!</v>
      </c>
      <c r="T164" s="237" t="e">
        <f>E164/F164</f>
        <v>#DIV/0!</v>
      </c>
      <c r="U164" s="237" t="e">
        <f t="shared" ref="U164" si="56">G164/H164</f>
        <v>#DIV/0!</v>
      </c>
      <c r="V164" s="167">
        <f t="shared" si="52"/>
        <v>0</v>
      </c>
      <c r="AH164" s="367"/>
      <c r="AI164" s="367"/>
      <c r="AJ164" s="367"/>
    </row>
    <row r="165" spans="1:36" s="167" customFormat="1" ht="21">
      <c r="A165" s="177"/>
      <c r="B165" s="163"/>
      <c r="C165" s="164"/>
      <c r="D165" s="335"/>
      <c r="E165" s="164"/>
      <c r="F165" s="189"/>
      <c r="G165" s="164"/>
      <c r="H165" s="335"/>
      <c r="I165" s="337"/>
      <c r="J165" s="165"/>
      <c r="K165" s="158">
        <f>(D165+F165)/2</f>
        <v>0</v>
      </c>
      <c r="L165" s="169">
        <f>H165-K165</f>
        <v>0</v>
      </c>
      <c r="M165" s="159">
        <f>C165+E165</f>
        <v>0</v>
      </c>
      <c r="N165" s="169">
        <f>M165-G165</f>
        <v>0</v>
      </c>
      <c r="O165" s="168"/>
      <c r="S165" s="237"/>
      <c r="T165" s="237"/>
      <c r="U165" s="237"/>
      <c r="AH165" s="367"/>
      <c r="AI165" s="367"/>
      <c r="AJ165" s="367"/>
    </row>
    <row r="166" spans="1:36" ht="17.399999999999999" hidden="1">
      <c r="C166" s="347">
        <f>C137+C138-C149-C150</f>
        <v>0</v>
      </c>
      <c r="D166" s="348">
        <f t="shared" ref="D166:J166" si="57">D137+D138-D149-D150</f>
        <v>0</v>
      </c>
      <c r="E166" s="347">
        <f t="shared" si="57"/>
        <v>0</v>
      </c>
      <c r="F166" s="347">
        <f>F137+F138-F149-F150</f>
        <v>0</v>
      </c>
      <c r="G166" s="347">
        <f t="shared" si="57"/>
        <v>0</v>
      </c>
      <c r="H166" s="347">
        <f t="shared" si="57"/>
        <v>0</v>
      </c>
      <c r="I166" s="296">
        <f t="shared" si="57"/>
        <v>0</v>
      </c>
      <c r="J166" s="224">
        <f t="shared" si="57"/>
        <v>0</v>
      </c>
      <c r="S166" s="237"/>
      <c r="T166" s="237"/>
      <c r="U166" s="237"/>
    </row>
    <row r="167" spans="1:36" s="389" customFormat="1" ht="15.6">
      <c r="C167" s="392"/>
      <c r="D167" s="393"/>
      <c r="E167" s="392"/>
      <c r="F167" s="392"/>
      <c r="G167" s="392"/>
      <c r="H167" s="392"/>
      <c r="I167" s="390"/>
      <c r="L167" s="397"/>
      <c r="M167" s="390"/>
      <c r="N167" s="397"/>
      <c r="S167" s="391"/>
      <c r="T167" s="391"/>
      <c r="U167" s="391"/>
      <c r="AH167" s="398"/>
      <c r="AI167" s="398"/>
      <c r="AJ167" s="398"/>
    </row>
    <row r="168" spans="1:36" ht="17.399999999999999">
      <c r="D168" s="382"/>
      <c r="E168" s="360"/>
      <c r="F168" s="360"/>
      <c r="S168" s="237"/>
      <c r="T168" s="237"/>
      <c r="U168" s="237"/>
    </row>
    <row r="169" spans="1:36" s="202" customFormat="1" ht="25.2">
      <c r="A169" s="202" t="s">
        <v>225</v>
      </c>
      <c r="B169" s="203"/>
      <c r="C169" s="431"/>
      <c r="D169" s="205"/>
      <c r="E169" s="414"/>
      <c r="F169" s="415"/>
      <c r="G169" s="202" t="s">
        <v>235</v>
      </c>
      <c r="H169" s="411"/>
      <c r="I169" s="412"/>
      <c r="K169" s="208"/>
      <c r="L169" s="244"/>
      <c r="M169" s="209"/>
      <c r="N169" s="244"/>
      <c r="S169" s="413"/>
      <c r="T169" s="413"/>
      <c r="U169" s="413"/>
      <c r="AH169" s="379"/>
      <c r="AI169" s="379"/>
      <c r="AJ169" s="379"/>
    </row>
    <row r="170" spans="1:36" s="202" customFormat="1" ht="23.4" customHeight="1">
      <c r="B170" s="203"/>
      <c r="C170" s="204"/>
      <c r="D170" s="205"/>
      <c r="F170" s="206"/>
      <c r="H170" s="411"/>
      <c r="I170" s="412"/>
      <c r="K170" s="208"/>
      <c r="L170" s="244"/>
      <c r="M170" s="209"/>
      <c r="N170" s="244"/>
      <c r="S170" s="413"/>
      <c r="T170" s="413"/>
      <c r="U170" s="413"/>
      <c r="AH170" s="379"/>
      <c r="AI170" s="379"/>
      <c r="AJ170" s="379"/>
    </row>
    <row r="171" spans="1:36" s="202" customFormat="1" ht="25.95" hidden="1" customHeight="1">
      <c r="A171" s="432"/>
      <c r="B171" s="203"/>
      <c r="C171" s="204"/>
      <c r="D171" s="205"/>
      <c r="F171" s="206"/>
      <c r="H171" s="411"/>
      <c r="I171" s="412"/>
      <c r="K171" s="208"/>
      <c r="L171" s="244"/>
      <c r="M171" s="209"/>
      <c r="N171" s="244"/>
      <c r="S171" s="413"/>
      <c r="T171" s="413"/>
      <c r="U171" s="413"/>
      <c r="AH171" s="379"/>
      <c r="AI171" s="379"/>
      <c r="AJ171" s="379"/>
    </row>
    <row r="172" spans="1:36" s="434" customFormat="1" ht="25.2" hidden="1">
      <c r="A172" s="433" t="s">
        <v>228</v>
      </c>
      <c r="B172" s="433"/>
      <c r="E172" s="435"/>
      <c r="F172" s="435"/>
      <c r="G172" s="436" t="s">
        <v>274</v>
      </c>
      <c r="J172" s="437"/>
      <c r="K172" s="433"/>
      <c r="L172" s="433"/>
      <c r="M172" s="433"/>
      <c r="N172" s="438"/>
      <c r="O172" s="438"/>
      <c r="P172" s="433"/>
      <c r="Q172" s="433"/>
      <c r="R172" s="433"/>
      <c r="S172" s="433"/>
      <c r="T172" s="433"/>
      <c r="V172" s="439"/>
      <c r="W172" s="439"/>
      <c r="X172" s="439"/>
      <c r="Y172" s="439"/>
      <c r="Z172" s="439"/>
      <c r="AA172" s="439"/>
      <c r="AB172" s="439"/>
      <c r="AC172" s="439"/>
      <c r="AD172" s="439"/>
      <c r="AE172" s="439"/>
      <c r="AF172" s="439"/>
      <c r="AH172" s="440"/>
      <c r="AI172" s="440"/>
      <c r="AJ172" s="440"/>
    </row>
    <row r="173" spans="1:36" s="441" customFormat="1" ht="24.6" hidden="1" customHeight="1">
      <c r="C173" s="442"/>
      <c r="E173" s="443"/>
      <c r="G173" s="443"/>
      <c r="H173" s="444"/>
      <c r="I173" s="445"/>
      <c r="J173" s="446"/>
      <c r="K173" s="444"/>
      <c r="L173" s="444"/>
      <c r="M173" s="44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H173" s="447"/>
      <c r="AI173" s="447"/>
      <c r="AJ173" s="447"/>
    </row>
    <row r="174" spans="1:36" s="202" customFormat="1" ht="25.95" hidden="1" customHeight="1">
      <c r="B174" s="203"/>
      <c r="C174" s="204"/>
      <c r="D174" s="205"/>
      <c r="F174" s="206"/>
      <c r="H174" s="411"/>
      <c r="I174" s="412"/>
      <c r="K174" s="208"/>
      <c r="L174" s="244"/>
      <c r="M174" s="209"/>
      <c r="N174" s="244"/>
      <c r="S174" s="413"/>
      <c r="T174" s="413"/>
      <c r="U174" s="413"/>
      <c r="AH174" s="379"/>
      <c r="AI174" s="379"/>
      <c r="AJ174" s="379"/>
    </row>
    <row r="175" spans="1:36" s="202" customFormat="1" ht="56.4" hidden="1" customHeight="1">
      <c r="A175" s="473" t="s">
        <v>275</v>
      </c>
      <c r="B175" s="473"/>
      <c r="C175" s="473"/>
      <c r="D175" s="205"/>
      <c r="E175" s="414"/>
      <c r="F175" s="415"/>
      <c r="G175" s="202" t="s">
        <v>276</v>
      </c>
      <c r="H175" s="411"/>
      <c r="I175" s="412"/>
      <c r="K175" s="208"/>
      <c r="L175" s="244"/>
      <c r="M175" s="209"/>
      <c r="N175" s="244"/>
      <c r="S175" s="413"/>
      <c r="T175" s="413"/>
      <c r="U175" s="413"/>
      <c r="AH175" s="379"/>
      <c r="AI175" s="379"/>
      <c r="AJ175" s="379"/>
    </row>
    <row r="176" spans="1:36" s="202" customFormat="1" ht="18" hidden="1" customHeight="1">
      <c r="B176" s="203"/>
      <c r="C176" s="204"/>
      <c r="D176" s="205"/>
      <c r="F176" s="206"/>
      <c r="H176" s="406"/>
      <c r="I176" s="407"/>
      <c r="K176" s="208"/>
      <c r="L176" s="244"/>
      <c r="M176" s="209"/>
      <c r="N176" s="244"/>
      <c r="S176" s="237"/>
      <c r="T176" s="237"/>
      <c r="U176" s="237"/>
      <c r="AH176" s="379"/>
      <c r="AI176" s="379"/>
      <c r="AJ176" s="379"/>
    </row>
    <row r="177" spans="1:36" s="202" customFormat="1" ht="25.2" hidden="1">
      <c r="A177" s="202" t="s">
        <v>231</v>
      </c>
      <c r="B177" s="203"/>
      <c r="C177" s="204"/>
      <c r="D177" s="205"/>
      <c r="E177" s="208"/>
      <c r="F177" s="410"/>
      <c r="H177" s="411"/>
      <c r="I177" s="412"/>
      <c r="K177" s="208"/>
      <c r="L177" s="244"/>
      <c r="M177" s="209"/>
      <c r="N177" s="244"/>
      <c r="S177" s="413"/>
      <c r="T177" s="413"/>
      <c r="U177" s="413"/>
      <c r="AH177" s="379"/>
      <c r="AI177" s="379"/>
      <c r="AJ177" s="379"/>
    </row>
    <row r="178" spans="1:36" s="202" customFormat="1" ht="25.2" hidden="1">
      <c r="A178" s="202" t="s">
        <v>236</v>
      </c>
      <c r="B178" s="203"/>
      <c r="C178" s="202" t="s">
        <v>232</v>
      </c>
      <c r="D178" s="205"/>
      <c r="E178" s="414"/>
      <c r="F178" s="415"/>
      <c r="H178" s="411"/>
      <c r="I178" s="412"/>
      <c r="K178" s="208"/>
      <c r="L178" s="244"/>
      <c r="M178" s="209"/>
      <c r="N178" s="244"/>
      <c r="S178" s="413"/>
      <c r="T178" s="413"/>
      <c r="U178" s="413"/>
      <c r="AH178" s="379"/>
      <c r="AI178" s="379"/>
      <c r="AJ178" s="379"/>
    </row>
    <row r="179" spans="1:36" s="202" customFormat="1" ht="25.2">
      <c r="B179" s="203"/>
      <c r="C179" s="204"/>
      <c r="D179" s="205"/>
      <c r="F179" s="206"/>
      <c r="H179" s="406"/>
      <c r="I179" s="407"/>
      <c r="K179" s="208"/>
      <c r="L179" s="244"/>
      <c r="M179" s="209"/>
      <c r="N179" s="244"/>
      <c r="S179" s="237"/>
      <c r="T179" s="237"/>
      <c r="U179" s="237"/>
      <c r="AH179" s="379"/>
      <c r="AI179" s="379"/>
      <c r="AJ179" s="379"/>
    </row>
    <row r="180" spans="1:36" s="408" customFormat="1" ht="14.4">
      <c r="A180" s="429">
        <v>44468</v>
      </c>
      <c r="B180" s="404" t="s">
        <v>237</v>
      </c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3"/>
      <c r="AC180" s="403"/>
      <c r="AD180" s="403"/>
      <c r="AE180" s="403"/>
      <c r="AH180" s="409"/>
      <c r="AI180" s="409"/>
      <c r="AJ180" s="409"/>
    </row>
    <row r="181" spans="1:36" s="408" customFormat="1" ht="14.4">
      <c r="B181" s="404" t="s">
        <v>238</v>
      </c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AH181" s="409"/>
      <c r="AI181" s="409"/>
      <c r="AJ181" s="409"/>
    </row>
    <row r="182" spans="1:36">
      <c r="D182" s="304"/>
    </row>
  </sheetData>
  <mergeCells count="9">
    <mergeCell ref="A175:C175"/>
    <mergeCell ref="A3:J3"/>
    <mergeCell ref="A4:J4"/>
    <mergeCell ref="G5:J5"/>
    <mergeCell ref="A6:A7"/>
    <mergeCell ref="B6:B7"/>
    <mergeCell ref="C6:D6"/>
    <mergeCell ref="E6:F6"/>
    <mergeCell ref="G6:I6"/>
  </mergeCells>
  <pageMargins left="0.70866141732283472" right="0" top="0.19685039370078741" bottom="0" header="0.31496062992125984" footer="0.31496062992125984"/>
  <pageSetup paperSize="9" scale="4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П.1.4</vt:lpstr>
      <vt:lpstr>П.1.5</vt:lpstr>
      <vt:lpstr>П.1.4.</vt:lpstr>
      <vt:lpstr>П.1.5.</vt:lpstr>
      <vt:lpstr>П.1.30  </vt:lpstr>
      <vt:lpstr>П.1.30   (исправл.)</vt:lpstr>
      <vt:lpstr>П.1.30.</vt:lpstr>
      <vt:lpstr>П 1.30</vt:lpstr>
      <vt:lpstr>П 1.30 (2)</vt:lpstr>
      <vt:lpstr>П.1.4.!Заголовки_для_печати</vt:lpstr>
      <vt:lpstr>П.1.5.!Заголовки_для_печати</vt:lpstr>
      <vt:lpstr>'П 1.30'!Область_печати</vt:lpstr>
      <vt:lpstr>'П 1.30 (2)'!Область_печати</vt:lpstr>
      <vt:lpstr>'П.1.30  '!Область_печати</vt:lpstr>
      <vt:lpstr>'П.1.30   (исправл.)'!Область_печати</vt:lpstr>
      <vt:lpstr>П.1.30.!Область_печати</vt:lpstr>
      <vt:lpstr>П.1.4!Область_печати</vt:lpstr>
      <vt:lpstr>П.1.5!Область_печати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И. Скидан</dc:creator>
  <cp:lastModifiedBy>zm3</cp:lastModifiedBy>
  <cp:lastPrinted>2021-09-29T01:10:06Z</cp:lastPrinted>
  <dcterms:created xsi:type="dcterms:W3CDTF">2015-04-07T06:21:01Z</dcterms:created>
  <dcterms:modified xsi:type="dcterms:W3CDTF">2022-02-08T04:13:15Z</dcterms:modified>
</cp:coreProperties>
</file>