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П.1.30" sheetId="1" r:id="rId1"/>
    <sheet name="Лист2" sheetId="2" r:id="rId2"/>
    <sheet name="Лист3" sheetId="3" r:id="rId3"/>
  </sheets>
  <definedNames>
    <definedName name="_xlnm.Print_Area" localSheetId="0">П.1.30!$A$1:$X$170</definedName>
  </definedNames>
  <calcPr calcId="144525"/>
</workbook>
</file>

<file path=xl/calcChain.xml><?xml version="1.0" encoding="utf-8"?>
<calcChain xmlns="http://schemas.openxmlformats.org/spreadsheetml/2006/main">
  <c r="E152" i="1" l="1"/>
  <c r="C152" i="1"/>
  <c r="C122" i="1"/>
  <c r="S122" i="1" s="1"/>
  <c r="E149" i="1"/>
  <c r="E113" i="1"/>
  <c r="C149" i="1"/>
  <c r="M149" i="1" s="1"/>
  <c r="C113" i="1"/>
  <c r="C110" i="1" s="1"/>
  <c r="J166" i="1"/>
  <c r="I166" i="1"/>
  <c r="N165" i="1"/>
  <c r="M165" i="1"/>
  <c r="L165" i="1"/>
  <c r="K165" i="1"/>
  <c r="S164" i="1"/>
  <c r="F164" i="1"/>
  <c r="K164" i="1" s="1"/>
  <c r="E164" i="1"/>
  <c r="T164" i="1" s="1"/>
  <c r="D164" i="1"/>
  <c r="C164" i="1"/>
  <c r="H163" i="1"/>
  <c r="H164" i="1" s="1"/>
  <c r="L164" i="1" s="1"/>
  <c r="G163" i="1"/>
  <c r="G164" i="1" s="1"/>
  <c r="M162" i="1"/>
  <c r="F162" i="1"/>
  <c r="E162" i="1"/>
  <c r="D162" i="1"/>
  <c r="C162" i="1"/>
  <c r="S162" i="1" s="1"/>
  <c r="S160" i="1"/>
  <c r="F160" i="1"/>
  <c r="K160" i="1" s="1"/>
  <c r="D160" i="1"/>
  <c r="C160" i="1"/>
  <c r="K159" i="1"/>
  <c r="L159" i="1" s="1"/>
  <c r="E159" i="1"/>
  <c r="M159" i="1" s="1"/>
  <c r="N159" i="1" s="1"/>
  <c r="S158" i="1"/>
  <c r="K158" i="1"/>
  <c r="F158" i="1"/>
  <c r="D158" i="1"/>
  <c r="C158" i="1"/>
  <c r="T157" i="1"/>
  <c r="S157" i="1"/>
  <c r="M157" i="1"/>
  <c r="K157" i="1"/>
  <c r="H157" i="1"/>
  <c r="G157" i="1"/>
  <c r="S156" i="1"/>
  <c r="K156" i="1"/>
  <c r="F156" i="1"/>
  <c r="D156" i="1"/>
  <c r="C156" i="1"/>
  <c r="K155" i="1"/>
  <c r="L155" i="1" s="1"/>
  <c r="E155" i="1"/>
  <c r="M155" i="1" s="1"/>
  <c r="N155" i="1" s="1"/>
  <c r="M154" i="1"/>
  <c r="N154" i="1" s="1"/>
  <c r="L154" i="1"/>
  <c r="K154" i="1"/>
  <c r="M153" i="1"/>
  <c r="F153" i="1"/>
  <c r="E153" i="1"/>
  <c r="T153" i="1" s="1"/>
  <c r="D153" i="1"/>
  <c r="C153" i="1"/>
  <c r="S153" i="1" s="1"/>
  <c r="K152" i="1"/>
  <c r="H152" i="1"/>
  <c r="T152" i="1"/>
  <c r="N151" i="1"/>
  <c r="M151" i="1"/>
  <c r="L151" i="1"/>
  <c r="K151" i="1"/>
  <c r="D150" i="1"/>
  <c r="F149" i="1"/>
  <c r="T149" i="1" s="1"/>
  <c r="D149" i="1"/>
  <c r="M148" i="1"/>
  <c r="N148" i="1" s="1"/>
  <c r="K148" i="1"/>
  <c r="L148" i="1" s="1"/>
  <c r="T147" i="1"/>
  <c r="S147" i="1"/>
  <c r="H147" i="1"/>
  <c r="G147" i="1"/>
  <c r="T146" i="1"/>
  <c r="S146" i="1"/>
  <c r="H146" i="1"/>
  <c r="H162" i="1" s="1"/>
  <c r="G146" i="1"/>
  <c r="T145" i="1"/>
  <c r="S145" i="1"/>
  <c r="M145" i="1"/>
  <c r="K145" i="1"/>
  <c r="H145" i="1"/>
  <c r="G145" i="1"/>
  <c r="G160" i="1" s="1"/>
  <c r="T144" i="1"/>
  <c r="S144" i="1"/>
  <c r="M144" i="1"/>
  <c r="K144" i="1"/>
  <c r="L144" i="1" s="1"/>
  <c r="H144" i="1"/>
  <c r="G144" i="1"/>
  <c r="U144" i="1" s="1"/>
  <c r="U143" i="1"/>
  <c r="T143" i="1"/>
  <c r="S143" i="1"/>
  <c r="M143" i="1"/>
  <c r="N143" i="1" s="1"/>
  <c r="K143" i="1"/>
  <c r="H143" i="1"/>
  <c r="G143" i="1"/>
  <c r="G156" i="1" s="1"/>
  <c r="N142" i="1"/>
  <c r="M142" i="1"/>
  <c r="L142" i="1"/>
  <c r="K142" i="1"/>
  <c r="M141" i="1"/>
  <c r="F141" i="1"/>
  <c r="T141" i="1" s="1"/>
  <c r="E141" i="1"/>
  <c r="D141" i="1"/>
  <c r="C141" i="1"/>
  <c r="M140" i="1"/>
  <c r="N140" i="1" s="1"/>
  <c r="L140" i="1"/>
  <c r="K140" i="1"/>
  <c r="N139" i="1"/>
  <c r="M139" i="1"/>
  <c r="L139" i="1"/>
  <c r="K139" i="1"/>
  <c r="F138" i="1"/>
  <c r="D138" i="1"/>
  <c r="C138" i="1"/>
  <c r="N136" i="1"/>
  <c r="M136" i="1"/>
  <c r="K136" i="1"/>
  <c r="L136" i="1" s="1"/>
  <c r="N135" i="1"/>
  <c r="M135" i="1"/>
  <c r="L135" i="1"/>
  <c r="K135" i="1"/>
  <c r="K134" i="1"/>
  <c r="G134" i="1"/>
  <c r="F134" i="1"/>
  <c r="E134" i="1"/>
  <c r="D134" i="1"/>
  <c r="C134" i="1"/>
  <c r="M134" i="1" s="1"/>
  <c r="N134" i="1" s="1"/>
  <c r="N133" i="1"/>
  <c r="M133" i="1"/>
  <c r="K133" i="1"/>
  <c r="H133" i="1"/>
  <c r="G133" i="1"/>
  <c r="H132" i="1"/>
  <c r="D132" i="1"/>
  <c r="C132" i="1"/>
  <c r="M131" i="1"/>
  <c r="N131" i="1" s="1"/>
  <c r="L131" i="1"/>
  <c r="K131" i="1"/>
  <c r="F130" i="1"/>
  <c r="D130" i="1"/>
  <c r="K130" i="1" s="1"/>
  <c r="C130" i="1"/>
  <c r="T129" i="1"/>
  <c r="S129" i="1"/>
  <c r="N129" i="1"/>
  <c r="M129" i="1"/>
  <c r="K129" i="1"/>
  <c r="H129" i="1"/>
  <c r="L129" i="1" s="1"/>
  <c r="G129" i="1"/>
  <c r="H128" i="1"/>
  <c r="G128" i="1"/>
  <c r="D128" i="1"/>
  <c r="C128" i="1"/>
  <c r="N127" i="1"/>
  <c r="M127" i="1"/>
  <c r="L127" i="1"/>
  <c r="K127" i="1"/>
  <c r="F126" i="1"/>
  <c r="D126" i="1"/>
  <c r="C126" i="1"/>
  <c r="M125" i="1"/>
  <c r="N125" i="1" s="1"/>
  <c r="L125" i="1"/>
  <c r="K125" i="1"/>
  <c r="M124" i="1"/>
  <c r="N124" i="1" s="1"/>
  <c r="L124" i="1"/>
  <c r="K124" i="1"/>
  <c r="T123" i="1"/>
  <c r="H123" i="1"/>
  <c r="G123" i="1"/>
  <c r="F123" i="1"/>
  <c r="E123" i="1"/>
  <c r="D123" i="1"/>
  <c r="C123" i="1"/>
  <c r="M123" i="1" s="1"/>
  <c r="N123" i="1" s="1"/>
  <c r="K122" i="1"/>
  <c r="G122" i="1"/>
  <c r="F122" i="1"/>
  <c r="F120" i="1" s="1"/>
  <c r="D122" i="1"/>
  <c r="H122" i="1" s="1"/>
  <c r="M121" i="1"/>
  <c r="N121" i="1" s="1"/>
  <c r="K121" i="1"/>
  <c r="L121" i="1" s="1"/>
  <c r="G120" i="1"/>
  <c r="C120" i="1"/>
  <c r="U119" i="1"/>
  <c r="S119" i="1"/>
  <c r="L119" i="1"/>
  <c r="K119" i="1"/>
  <c r="H119" i="1"/>
  <c r="E119" i="1"/>
  <c r="T119" i="1" s="1"/>
  <c r="N118" i="1"/>
  <c r="M118" i="1"/>
  <c r="K118" i="1"/>
  <c r="L118" i="1" s="1"/>
  <c r="H118" i="1"/>
  <c r="G118" i="1"/>
  <c r="U117" i="1"/>
  <c r="T117" i="1"/>
  <c r="S117" i="1"/>
  <c r="M117" i="1"/>
  <c r="N117" i="1" s="1"/>
  <c r="K117" i="1"/>
  <c r="H117" i="1"/>
  <c r="L117" i="1" s="1"/>
  <c r="G117" i="1"/>
  <c r="G19" i="1" s="1"/>
  <c r="M116" i="1"/>
  <c r="L116" i="1"/>
  <c r="K116" i="1"/>
  <c r="H116" i="1"/>
  <c r="G116" i="1"/>
  <c r="T115" i="1"/>
  <c r="S115" i="1"/>
  <c r="M115" i="1"/>
  <c r="K115" i="1"/>
  <c r="H115" i="1"/>
  <c r="L115" i="1" s="1"/>
  <c r="G115" i="1"/>
  <c r="G130" i="1" s="1"/>
  <c r="F114" i="1"/>
  <c r="E114" i="1"/>
  <c r="M114" i="1" s="1"/>
  <c r="N114" i="1" s="1"/>
  <c r="S113" i="1"/>
  <c r="K113" i="1"/>
  <c r="H113" i="1"/>
  <c r="T113" i="1"/>
  <c r="T112" i="1"/>
  <c r="S112" i="1"/>
  <c r="N112" i="1"/>
  <c r="M112" i="1"/>
  <c r="K112" i="1"/>
  <c r="L112" i="1" s="1"/>
  <c r="H112" i="1"/>
  <c r="G112" i="1"/>
  <c r="U112" i="1" s="1"/>
  <c r="N111" i="1"/>
  <c r="K111" i="1"/>
  <c r="L111" i="1" s="1"/>
  <c r="E111" i="1"/>
  <c r="M111" i="1" s="1"/>
  <c r="H110" i="1"/>
  <c r="D110" i="1"/>
  <c r="M109" i="1"/>
  <c r="N109" i="1" s="1"/>
  <c r="K109" i="1"/>
  <c r="L109" i="1" s="1"/>
  <c r="N108" i="1"/>
  <c r="M108" i="1"/>
  <c r="L108" i="1"/>
  <c r="K108" i="1"/>
  <c r="H107" i="1"/>
  <c r="D107" i="1"/>
  <c r="U106" i="1"/>
  <c r="T106" i="1"/>
  <c r="S106" i="1"/>
  <c r="L106" i="1"/>
  <c r="K106" i="1"/>
  <c r="E106" i="1"/>
  <c r="M106" i="1" s="1"/>
  <c r="N106" i="1" s="1"/>
  <c r="U105" i="1"/>
  <c r="S105" i="1"/>
  <c r="K105" i="1"/>
  <c r="L105" i="1" s="1"/>
  <c r="E105" i="1"/>
  <c r="U104" i="1"/>
  <c r="S104" i="1"/>
  <c r="K104" i="1"/>
  <c r="L104" i="1" s="1"/>
  <c r="E104" i="1"/>
  <c r="U103" i="1"/>
  <c r="T103" i="1"/>
  <c r="S103" i="1"/>
  <c r="M103" i="1"/>
  <c r="N103" i="1" s="1"/>
  <c r="L103" i="1"/>
  <c r="K103" i="1"/>
  <c r="E103" i="1"/>
  <c r="U102" i="1"/>
  <c r="S102" i="1"/>
  <c r="L102" i="1"/>
  <c r="K102" i="1"/>
  <c r="E102" i="1"/>
  <c r="U101" i="1"/>
  <c r="S101" i="1"/>
  <c r="K101" i="1"/>
  <c r="L101" i="1" s="1"/>
  <c r="E101" i="1"/>
  <c r="T101" i="1" s="1"/>
  <c r="U100" i="1"/>
  <c r="S100" i="1"/>
  <c r="N100" i="1"/>
  <c r="L100" i="1"/>
  <c r="K100" i="1"/>
  <c r="E100" i="1"/>
  <c r="M100" i="1" s="1"/>
  <c r="U99" i="1"/>
  <c r="T99" i="1"/>
  <c r="S99" i="1"/>
  <c r="M99" i="1"/>
  <c r="N99" i="1" s="1"/>
  <c r="L99" i="1"/>
  <c r="K99" i="1"/>
  <c r="E99" i="1"/>
  <c r="U98" i="1"/>
  <c r="S98" i="1"/>
  <c r="M98" i="1"/>
  <c r="N98" i="1" s="1"/>
  <c r="L98" i="1"/>
  <c r="K98" i="1"/>
  <c r="E98" i="1"/>
  <c r="T98" i="1" s="1"/>
  <c r="U97" i="1"/>
  <c r="S97" i="1"/>
  <c r="M97" i="1"/>
  <c r="N97" i="1" s="1"/>
  <c r="K97" i="1"/>
  <c r="L97" i="1" s="1"/>
  <c r="E97" i="1"/>
  <c r="T97" i="1" s="1"/>
  <c r="U96" i="1"/>
  <c r="T96" i="1"/>
  <c r="S96" i="1"/>
  <c r="N96" i="1"/>
  <c r="L96" i="1"/>
  <c r="K96" i="1"/>
  <c r="E96" i="1"/>
  <c r="M96" i="1" s="1"/>
  <c r="U95" i="1"/>
  <c r="T95" i="1"/>
  <c r="S95" i="1"/>
  <c r="M95" i="1"/>
  <c r="N95" i="1" s="1"/>
  <c r="K95" i="1"/>
  <c r="L95" i="1" s="1"/>
  <c r="E95" i="1"/>
  <c r="U94" i="1"/>
  <c r="T94" i="1"/>
  <c r="S94" i="1"/>
  <c r="M94" i="1"/>
  <c r="N94" i="1" s="1"/>
  <c r="L94" i="1"/>
  <c r="K94" i="1"/>
  <c r="E94" i="1"/>
  <c r="U93" i="1"/>
  <c r="S93" i="1"/>
  <c r="M93" i="1"/>
  <c r="N93" i="1" s="1"/>
  <c r="K93" i="1"/>
  <c r="L93" i="1" s="1"/>
  <c r="E93" i="1"/>
  <c r="T93" i="1" s="1"/>
  <c r="U92" i="1"/>
  <c r="T92" i="1"/>
  <c r="S92" i="1"/>
  <c r="K92" i="1"/>
  <c r="L92" i="1" s="1"/>
  <c r="E92" i="1"/>
  <c r="M92" i="1" s="1"/>
  <c r="N92" i="1" s="1"/>
  <c r="U91" i="1"/>
  <c r="T91" i="1"/>
  <c r="S91" i="1"/>
  <c r="M91" i="1"/>
  <c r="N91" i="1" s="1"/>
  <c r="K91" i="1"/>
  <c r="L91" i="1" s="1"/>
  <c r="E91" i="1"/>
  <c r="U90" i="1"/>
  <c r="T90" i="1"/>
  <c r="S90" i="1"/>
  <c r="L90" i="1"/>
  <c r="K90" i="1"/>
  <c r="E90" i="1"/>
  <c r="M90" i="1" s="1"/>
  <c r="N90" i="1" s="1"/>
  <c r="U89" i="1"/>
  <c r="S89" i="1"/>
  <c r="K89" i="1"/>
  <c r="L89" i="1" s="1"/>
  <c r="E89" i="1"/>
  <c r="N88" i="1"/>
  <c r="H88" i="1"/>
  <c r="G88" i="1"/>
  <c r="U88" i="1" s="1"/>
  <c r="F88" i="1"/>
  <c r="E88" i="1"/>
  <c r="T88" i="1" s="1"/>
  <c r="D88" i="1"/>
  <c r="K88" i="1" s="1"/>
  <c r="C88" i="1"/>
  <c r="M88" i="1" s="1"/>
  <c r="U87" i="1"/>
  <c r="T87" i="1"/>
  <c r="S87" i="1"/>
  <c r="L87" i="1"/>
  <c r="K87" i="1"/>
  <c r="E87" i="1"/>
  <c r="M87" i="1" s="1"/>
  <c r="N87" i="1" s="1"/>
  <c r="U86" i="1"/>
  <c r="S86" i="1"/>
  <c r="K86" i="1"/>
  <c r="L86" i="1" s="1"/>
  <c r="E86" i="1"/>
  <c r="U85" i="1"/>
  <c r="S85" i="1"/>
  <c r="K85" i="1"/>
  <c r="L85" i="1" s="1"/>
  <c r="E85" i="1"/>
  <c r="U84" i="1"/>
  <c r="T84" i="1"/>
  <c r="S84" i="1"/>
  <c r="M84" i="1"/>
  <c r="N84" i="1" s="1"/>
  <c r="L84" i="1"/>
  <c r="K84" i="1"/>
  <c r="E84" i="1"/>
  <c r="U83" i="1"/>
  <c r="S83" i="1"/>
  <c r="L83" i="1"/>
  <c r="K83" i="1"/>
  <c r="E83" i="1"/>
  <c r="U82" i="1"/>
  <c r="S82" i="1"/>
  <c r="K82" i="1"/>
  <c r="L82" i="1" s="1"/>
  <c r="E82" i="1"/>
  <c r="T82" i="1" s="1"/>
  <c r="U81" i="1"/>
  <c r="S81" i="1"/>
  <c r="N81" i="1"/>
  <c r="L81" i="1"/>
  <c r="K81" i="1"/>
  <c r="E81" i="1"/>
  <c r="M81" i="1" s="1"/>
  <c r="U80" i="1"/>
  <c r="T80" i="1"/>
  <c r="S80" i="1"/>
  <c r="M80" i="1"/>
  <c r="N80" i="1" s="1"/>
  <c r="L80" i="1"/>
  <c r="K80" i="1"/>
  <c r="E80" i="1"/>
  <c r="U79" i="1"/>
  <c r="S79" i="1"/>
  <c r="M79" i="1"/>
  <c r="N79" i="1" s="1"/>
  <c r="L79" i="1"/>
  <c r="K79" i="1"/>
  <c r="E79" i="1"/>
  <c r="T79" i="1" s="1"/>
  <c r="U78" i="1"/>
  <c r="S78" i="1"/>
  <c r="M78" i="1"/>
  <c r="N78" i="1" s="1"/>
  <c r="K78" i="1"/>
  <c r="L78" i="1" s="1"/>
  <c r="E78" i="1"/>
  <c r="T78" i="1" s="1"/>
  <c r="U77" i="1"/>
  <c r="T77" i="1"/>
  <c r="S77" i="1"/>
  <c r="N77" i="1"/>
  <c r="L77" i="1"/>
  <c r="K77" i="1"/>
  <c r="E77" i="1"/>
  <c r="M77" i="1" s="1"/>
  <c r="U76" i="1"/>
  <c r="T76" i="1"/>
  <c r="S76" i="1"/>
  <c r="M76" i="1"/>
  <c r="N76" i="1" s="1"/>
  <c r="K76" i="1"/>
  <c r="L76" i="1" s="1"/>
  <c r="E76" i="1"/>
  <c r="U75" i="1"/>
  <c r="T75" i="1"/>
  <c r="S75" i="1"/>
  <c r="M75" i="1"/>
  <c r="N75" i="1" s="1"/>
  <c r="L75" i="1"/>
  <c r="K75" i="1"/>
  <c r="E75" i="1"/>
  <c r="U74" i="1"/>
  <c r="S74" i="1"/>
  <c r="M74" i="1"/>
  <c r="N74" i="1" s="1"/>
  <c r="K74" i="1"/>
  <c r="L74" i="1" s="1"/>
  <c r="E74" i="1"/>
  <c r="T74" i="1" s="1"/>
  <c r="U73" i="1"/>
  <c r="T73" i="1"/>
  <c r="S73" i="1"/>
  <c r="K73" i="1"/>
  <c r="L73" i="1" s="1"/>
  <c r="E73" i="1"/>
  <c r="M73" i="1" s="1"/>
  <c r="N73" i="1" s="1"/>
  <c r="U72" i="1"/>
  <c r="T72" i="1"/>
  <c r="S72" i="1"/>
  <c r="M72" i="1"/>
  <c r="N72" i="1" s="1"/>
  <c r="K72" i="1"/>
  <c r="L72" i="1" s="1"/>
  <c r="E72" i="1"/>
  <c r="U71" i="1"/>
  <c r="T71" i="1"/>
  <c r="S71" i="1"/>
  <c r="L71" i="1"/>
  <c r="K71" i="1"/>
  <c r="E71" i="1"/>
  <c r="M71" i="1" s="1"/>
  <c r="N71" i="1" s="1"/>
  <c r="U70" i="1"/>
  <c r="S70" i="1"/>
  <c r="K70" i="1"/>
  <c r="L70" i="1" s="1"/>
  <c r="E70" i="1"/>
  <c r="U69" i="1"/>
  <c r="S69" i="1"/>
  <c r="K69" i="1"/>
  <c r="L69" i="1" s="1"/>
  <c r="E69" i="1"/>
  <c r="U68" i="1"/>
  <c r="T68" i="1"/>
  <c r="S68" i="1"/>
  <c r="M68" i="1"/>
  <c r="N68" i="1" s="1"/>
  <c r="L68" i="1"/>
  <c r="K68" i="1"/>
  <c r="E68" i="1"/>
  <c r="U67" i="1"/>
  <c r="S67" i="1"/>
  <c r="L67" i="1"/>
  <c r="K67" i="1"/>
  <c r="E67" i="1"/>
  <c r="U66" i="1"/>
  <c r="S66" i="1"/>
  <c r="K66" i="1"/>
  <c r="L66" i="1" s="1"/>
  <c r="E66" i="1"/>
  <c r="T66" i="1" s="1"/>
  <c r="U65" i="1"/>
  <c r="S65" i="1"/>
  <c r="N65" i="1"/>
  <c r="L65" i="1"/>
  <c r="K65" i="1"/>
  <c r="E65" i="1"/>
  <c r="M65" i="1" s="1"/>
  <c r="U64" i="1"/>
  <c r="T64" i="1"/>
  <c r="S64" i="1"/>
  <c r="M64" i="1"/>
  <c r="N64" i="1" s="1"/>
  <c r="L64" i="1"/>
  <c r="K64" i="1"/>
  <c r="E64" i="1"/>
  <c r="U63" i="1"/>
  <c r="S63" i="1"/>
  <c r="M63" i="1"/>
  <c r="N63" i="1" s="1"/>
  <c r="L63" i="1"/>
  <c r="K63" i="1"/>
  <c r="E63" i="1"/>
  <c r="T63" i="1" s="1"/>
  <c r="U62" i="1"/>
  <c r="S62" i="1"/>
  <c r="M62" i="1"/>
  <c r="N62" i="1" s="1"/>
  <c r="K62" i="1"/>
  <c r="L62" i="1" s="1"/>
  <c r="E62" i="1"/>
  <c r="T62" i="1" s="1"/>
  <c r="U61" i="1"/>
  <c r="T61" i="1"/>
  <c r="S61" i="1"/>
  <c r="N61" i="1"/>
  <c r="L61" i="1"/>
  <c r="K61" i="1"/>
  <c r="E61" i="1"/>
  <c r="M61" i="1" s="1"/>
  <c r="U60" i="1"/>
  <c r="T60" i="1"/>
  <c r="S60" i="1"/>
  <c r="M60" i="1"/>
  <c r="N60" i="1" s="1"/>
  <c r="K60" i="1"/>
  <c r="L60" i="1" s="1"/>
  <c r="E60" i="1"/>
  <c r="U59" i="1"/>
  <c r="T59" i="1"/>
  <c r="S59" i="1"/>
  <c r="M59" i="1"/>
  <c r="N59" i="1" s="1"/>
  <c r="L59" i="1"/>
  <c r="K59" i="1"/>
  <c r="E59" i="1"/>
  <c r="U58" i="1"/>
  <c r="S58" i="1"/>
  <c r="M58" i="1"/>
  <c r="N58" i="1" s="1"/>
  <c r="K58" i="1"/>
  <c r="L58" i="1" s="1"/>
  <c r="E58" i="1"/>
  <c r="T58" i="1" s="1"/>
  <c r="U57" i="1"/>
  <c r="T57" i="1"/>
  <c r="S57" i="1"/>
  <c r="K57" i="1"/>
  <c r="L57" i="1" s="1"/>
  <c r="E57" i="1"/>
  <c r="M57" i="1" s="1"/>
  <c r="N57" i="1" s="1"/>
  <c r="U56" i="1"/>
  <c r="T56" i="1"/>
  <c r="S56" i="1"/>
  <c r="M56" i="1"/>
  <c r="N56" i="1" s="1"/>
  <c r="K56" i="1"/>
  <c r="L56" i="1" s="1"/>
  <c r="E56" i="1"/>
  <c r="U55" i="1"/>
  <c r="T55" i="1"/>
  <c r="S55" i="1"/>
  <c r="L55" i="1"/>
  <c r="K55" i="1"/>
  <c r="E55" i="1"/>
  <c r="M55" i="1" s="1"/>
  <c r="N55" i="1" s="1"/>
  <c r="U54" i="1"/>
  <c r="S54" i="1"/>
  <c r="K54" i="1"/>
  <c r="L54" i="1" s="1"/>
  <c r="E54" i="1"/>
  <c r="U53" i="1"/>
  <c r="S53" i="1"/>
  <c r="K53" i="1"/>
  <c r="L53" i="1" s="1"/>
  <c r="E53" i="1"/>
  <c r="M53" i="1" s="1"/>
  <c r="N53" i="1" s="1"/>
  <c r="U52" i="1"/>
  <c r="T52" i="1"/>
  <c r="S52" i="1"/>
  <c r="M52" i="1"/>
  <c r="N52" i="1" s="1"/>
  <c r="L52" i="1"/>
  <c r="K52" i="1"/>
  <c r="E52" i="1"/>
  <c r="U51" i="1"/>
  <c r="S51" i="1"/>
  <c r="L51" i="1"/>
  <c r="K51" i="1"/>
  <c r="E51" i="1"/>
  <c r="U50" i="1"/>
  <c r="S50" i="1"/>
  <c r="K50" i="1"/>
  <c r="L50" i="1" s="1"/>
  <c r="E50" i="1"/>
  <c r="U49" i="1"/>
  <c r="S49" i="1"/>
  <c r="L49" i="1"/>
  <c r="K49" i="1"/>
  <c r="E49" i="1"/>
  <c r="U48" i="1"/>
  <c r="T48" i="1"/>
  <c r="S48" i="1"/>
  <c r="M48" i="1"/>
  <c r="N48" i="1" s="1"/>
  <c r="L48" i="1"/>
  <c r="K48" i="1"/>
  <c r="E48" i="1"/>
  <c r="U47" i="1"/>
  <c r="S47" i="1"/>
  <c r="L47" i="1"/>
  <c r="K47" i="1"/>
  <c r="E47" i="1"/>
  <c r="T47" i="1" s="1"/>
  <c r="U46" i="1"/>
  <c r="S46" i="1"/>
  <c r="N46" i="1"/>
  <c r="M46" i="1"/>
  <c r="K46" i="1"/>
  <c r="L46" i="1" s="1"/>
  <c r="E46" i="1"/>
  <c r="T46" i="1" s="1"/>
  <c r="U45" i="1"/>
  <c r="T45" i="1"/>
  <c r="S45" i="1"/>
  <c r="N45" i="1"/>
  <c r="L45" i="1"/>
  <c r="K45" i="1"/>
  <c r="E45" i="1"/>
  <c r="M45" i="1" s="1"/>
  <c r="U44" i="1"/>
  <c r="T44" i="1"/>
  <c r="S44" i="1"/>
  <c r="M44" i="1"/>
  <c r="N44" i="1" s="1"/>
  <c r="L44" i="1"/>
  <c r="K44" i="1"/>
  <c r="E44" i="1"/>
  <c r="U43" i="1"/>
  <c r="T43" i="1"/>
  <c r="S43" i="1"/>
  <c r="M43" i="1"/>
  <c r="N43" i="1" s="1"/>
  <c r="L43" i="1"/>
  <c r="K43" i="1"/>
  <c r="E43" i="1"/>
  <c r="U42" i="1"/>
  <c r="S42" i="1"/>
  <c r="M42" i="1"/>
  <c r="N42" i="1" s="1"/>
  <c r="K42" i="1"/>
  <c r="L42" i="1" s="1"/>
  <c r="E42" i="1"/>
  <c r="T42" i="1" s="1"/>
  <c r="U41" i="1"/>
  <c r="T41" i="1"/>
  <c r="S41" i="1"/>
  <c r="L41" i="1"/>
  <c r="K41" i="1"/>
  <c r="E41" i="1"/>
  <c r="M41" i="1" s="1"/>
  <c r="N41" i="1" s="1"/>
  <c r="U40" i="1"/>
  <c r="T40" i="1"/>
  <c r="S40" i="1"/>
  <c r="M40" i="1"/>
  <c r="N40" i="1" s="1"/>
  <c r="K40" i="1"/>
  <c r="L40" i="1" s="1"/>
  <c r="E40" i="1"/>
  <c r="U39" i="1"/>
  <c r="T39" i="1"/>
  <c r="S39" i="1"/>
  <c r="L39" i="1"/>
  <c r="K39" i="1"/>
  <c r="E39" i="1"/>
  <c r="M39" i="1" s="1"/>
  <c r="N39" i="1" s="1"/>
  <c r="U38" i="1"/>
  <c r="S38" i="1"/>
  <c r="K38" i="1"/>
  <c r="L38" i="1" s="1"/>
  <c r="E38" i="1"/>
  <c r="U37" i="1"/>
  <c r="T37" i="1"/>
  <c r="S37" i="1"/>
  <c r="N37" i="1"/>
  <c r="M37" i="1"/>
  <c r="L37" i="1"/>
  <c r="K37" i="1"/>
  <c r="F36" i="1"/>
  <c r="H35" i="1"/>
  <c r="G35" i="1"/>
  <c r="F35" i="1"/>
  <c r="D35" i="1"/>
  <c r="C35" i="1"/>
  <c r="F34" i="1"/>
  <c r="E34" i="1"/>
  <c r="N33" i="1"/>
  <c r="L33" i="1"/>
  <c r="K33" i="1"/>
  <c r="E33" i="1"/>
  <c r="M33" i="1" s="1"/>
  <c r="T31" i="1"/>
  <c r="K31" i="1"/>
  <c r="G31" i="1"/>
  <c r="F31" i="1"/>
  <c r="E31" i="1"/>
  <c r="D31" i="1"/>
  <c r="C31" i="1"/>
  <c r="S31" i="1" s="1"/>
  <c r="H30" i="1"/>
  <c r="G30" i="1"/>
  <c r="C30" i="1"/>
  <c r="N29" i="1"/>
  <c r="M29" i="1"/>
  <c r="L29" i="1"/>
  <c r="K29" i="1"/>
  <c r="F28" i="1"/>
  <c r="M27" i="1"/>
  <c r="N27" i="1" s="1"/>
  <c r="K27" i="1"/>
  <c r="L27" i="1" s="1"/>
  <c r="N26" i="1"/>
  <c r="M26" i="1"/>
  <c r="L26" i="1"/>
  <c r="K26" i="1"/>
  <c r="F25" i="1"/>
  <c r="F22" i="1" s="1"/>
  <c r="K22" i="1" s="1"/>
  <c r="D25" i="1"/>
  <c r="H24" i="1"/>
  <c r="F24" i="1"/>
  <c r="D24" i="1"/>
  <c r="D22" i="1" s="1"/>
  <c r="K23" i="1"/>
  <c r="L23" i="1" s="1"/>
  <c r="E23" i="1"/>
  <c r="M23" i="1" s="1"/>
  <c r="N23" i="1" s="1"/>
  <c r="F21" i="1"/>
  <c r="D21" i="1"/>
  <c r="K21" i="1" s="1"/>
  <c r="S19" i="1"/>
  <c r="H19" i="1"/>
  <c r="H34" i="1" s="1"/>
  <c r="F19" i="1"/>
  <c r="T19" i="1" s="1"/>
  <c r="E19" i="1"/>
  <c r="D19" i="1"/>
  <c r="D34" i="1" s="1"/>
  <c r="C19" i="1"/>
  <c r="C34" i="1" s="1"/>
  <c r="S34" i="1" s="1"/>
  <c r="H18" i="1"/>
  <c r="G18" i="1"/>
  <c r="F18" i="1"/>
  <c r="T18" i="1" s="1"/>
  <c r="E18" i="1"/>
  <c r="D18" i="1"/>
  <c r="C18" i="1"/>
  <c r="S18" i="1" s="1"/>
  <c r="S17" i="1"/>
  <c r="H17" i="1"/>
  <c r="F17" i="1"/>
  <c r="F32" i="1" s="1"/>
  <c r="E17" i="1"/>
  <c r="E32" i="1" s="1"/>
  <c r="T32" i="1" s="1"/>
  <c r="D17" i="1"/>
  <c r="K17" i="1" s="1"/>
  <c r="L17" i="1" s="1"/>
  <c r="C17" i="1"/>
  <c r="U16" i="1"/>
  <c r="H16" i="1"/>
  <c r="G16" i="1"/>
  <c r="F16" i="1"/>
  <c r="F30" i="1" s="1"/>
  <c r="D16" i="1"/>
  <c r="D30" i="1" s="1"/>
  <c r="K30" i="1" s="1"/>
  <c r="C16" i="1"/>
  <c r="T15" i="1"/>
  <c r="H15" i="1"/>
  <c r="H28" i="1" s="1"/>
  <c r="F15" i="1"/>
  <c r="E15" i="1"/>
  <c r="E28" i="1" s="1"/>
  <c r="T28" i="1" s="1"/>
  <c r="D15" i="1"/>
  <c r="C15" i="1"/>
  <c r="M15" i="1" s="1"/>
  <c r="T14" i="1"/>
  <c r="H14" i="1"/>
  <c r="H12" i="1" s="1"/>
  <c r="G14" i="1"/>
  <c r="F14" i="1"/>
  <c r="E14" i="1"/>
  <c r="D14" i="1"/>
  <c r="C14" i="1"/>
  <c r="M14" i="1" s="1"/>
  <c r="N14" i="1" s="1"/>
  <c r="M13" i="1"/>
  <c r="N13" i="1" s="1"/>
  <c r="L13" i="1"/>
  <c r="K13" i="1"/>
  <c r="N11" i="1"/>
  <c r="M11" i="1"/>
  <c r="K11" i="1"/>
  <c r="L11" i="1" s="1"/>
  <c r="M10" i="1"/>
  <c r="N10" i="1" s="1"/>
  <c r="K10" i="1"/>
  <c r="L10" i="1" s="1"/>
  <c r="H9" i="1"/>
  <c r="E122" i="1" l="1"/>
  <c r="E24" i="1" s="1"/>
  <c r="T24" i="1" s="1"/>
  <c r="C21" i="1"/>
  <c r="S149" i="1"/>
  <c r="S110" i="1"/>
  <c r="C107" i="1"/>
  <c r="S107" i="1" s="1"/>
  <c r="C28" i="1"/>
  <c r="M28" i="1" s="1"/>
  <c r="S15" i="1"/>
  <c r="L24" i="1"/>
  <c r="U31" i="1"/>
  <c r="L18" i="1"/>
  <c r="K15" i="1"/>
  <c r="L15" i="1" s="1"/>
  <c r="K24" i="1"/>
  <c r="L30" i="1"/>
  <c r="S30" i="1"/>
  <c r="H36" i="1"/>
  <c r="M69" i="1"/>
  <c r="N69" i="1" s="1"/>
  <c r="T69" i="1"/>
  <c r="T70" i="1"/>
  <c r="M70" i="1"/>
  <c r="N70" i="1" s="1"/>
  <c r="T89" i="1"/>
  <c r="M89" i="1"/>
  <c r="N89" i="1" s="1"/>
  <c r="F128" i="1"/>
  <c r="K114" i="1"/>
  <c r="L114" i="1" s="1"/>
  <c r="F110" i="1"/>
  <c r="F107" i="1" s="1"/>
  <c r="F137" i="1" s="1"/>
  <c r="F166" i="1" s="1"/>
  <c r="U19" i="1"/>
  <c r="K123" i="1"/>
  <c r="L123" i="1" s="1"/>
  <c r="D120" i="1"/>
  <c r="U123" i="1"/>
  <c r="K162" i="1"/>
  <c r="L162" i="1" s="1"/>
  <c r="T162" i="1"/>
  <c r="C12" i="1"/>
  <c r="U14" i="1"/>
  <c r="M17" i="1"/>
  <c r="N17" i="1" s="1"/>
  <c r="K18" i="1"/>
  <c r="K34" i="1"/>
  <c r="K19" i="1"/>
  <c r="G25" i="1"/>
  <c r="U30" i="1"/>
  <c r="E25" i="1"/>
  <c r="G34" i="1"/>
  <c r="D36" i="1"/>
  <c r="K36" i="1" s="1"/>
  <c r="K35" i="1"/>
  <c r="L35" i="1" s="1"/>
  <c r="T50" i="1"/>
  <c r="M50" i="1"/>
  <c r="N50" i="1" s="1"/>
  <c r="T54" i="1"/>
  <c r="M54" i="1"/>
  <c r="N54" i="1" s="1"/>
  <c r="M83" i="1"/>
  <c r="N83" i="1" s="1"/>
  <c r="T83" i="1"/>
  <c r="M102" i="1"/>
  <c r="N102" i="1" s="1"/>
  <c r="T102" i="1"/>
  <c r="L122" i="1"/>
  <c r="H120" i="1"/>
  <c r="E12" i="1"/>
  <c r="S16" i="1"/>
  <c r="T17" i="1"/>
  <c r="U18" i="1"/>
  <c r="L19" i="1"/>
  <c r="C25" i="1"/>
  <c r="D28" i="1"/>
  <c r="K28" i="1" s="1"/>
  <c r="L28" i="1" s="1"/>
  <c r="E30" i="1"/>
  <c r="T30" i="1" s="1"/>
  <c r="M31" i="1"/>
  <c r="N31" i="1" s="1"/>
  <c r="C32" i="1"/>
  <c r="M34" i="1"/>
  <c r="N34" i="1" s="1"/>
  <c r="T38" i="1"/>
  <c r="M38" i="1"/>
  <c r="N38" i="1" s="1"/>
  <c r="M47" i="1"/>
  <c r="N47" i="1" s="1"/>
  <c r="M49" i="1"/>
  <c r="N49" i="1" s="1"/>
  <c r="T49" i="1"/>
  <c r="M51" i="1"/>
  <c r="N51" i="1" s="1"/>
  <c r="T51" i="1"/>
  <c r="M67" i="1"/>
  <c r="N67" i="1" s="1"/>
  <c r="T67" i="1"/>
  <c r="L88" i="1"/>
  <c r="E128" i="1"/>
  <c r="M128" i="1" s="1"/>
  <c r="N128" i="1" s="1"/>
  <c r="H134" i="1"/>
  <c r="L134" i="1" s="1"/>
  <c r="L133" i="1"/>
  <c r="C150" i="1"/>
  <c r="S152" i="1"/>
  <c r="G152" i="1"/>
  <c r="C24" i="1"/>
  <c r="M152" i="1"/>
  <c r="K14" i="1"/>
  <c r="L14" i="1" s="1"/>
  <c r="D12" i="1"/>
  <c r="L34" i="1"/>
  <c r="C36" i="1"/>
  <c r="M35" i="1"/>
  <c r="N35" i="1" s="1"/>
  <c r="F12" i="1"/>
  <c r="F9" i="1" s="1"/>
  <c r="S14" i="1"/>
  <c r="K16" i="1"/>
  <c r="L16" i="1" s="1"/>
  <c r="M18" i="1"/>
  <c r="N18" i="1" s="1"/>
  <c r="K25" i="1"/>
  <c r="G32" i="1"/>
  <c r="T34" i="1"/>
  <c r="G36" i="1"/>
  <c r="E35" i="1"/>
  <c r="E36" i="1" s="1"/>
  <c r="T36" i="1" s="1"/>
  <c r="T53" i="1"/>
  <c r="M85" i="1"/>
  <c r="N85" i="1" s="1"/>
  <c r="T85" i="1"/>
  <c r="T86" i="1"/>
  <c r="M86" i="1"/>
  <c r="N86" i="1" s="1"/>
  <c r="M104" i="1"/>
  <c r="N104" i="1" s="1"/>
  <c r="T104" i="1"/>
  <c r="T105" i="1"/>
  <c r="M105" i="1"/>
  <c r="N105" i="1" s="1"/>
  <c r="H137" i="1"/>
  <c r="G132" i="1"/>
  <c r="N116" i="1"/>
  <c r="S120" i="1"/>
  <c r="N153" i="1"/>
  <c r="S88" i="1"/>
  <c r="M119" i="1"/>
  <c r="N119" i="1" s="1"/>
  <c r="N141" i="1"/>
  <c r="G158" i="1"/>
  <c r="U157" i="1"/>
  <c r="G153" i="1"/>
  <c r="N157" i="1"/>
  <c r="N162" i="1"/>
  <c r="E16" i="1"/>
  <c r="G17" i="1"/>
  <c r="M19" i="1"/>
  <c r="N19" i="1" s="1"/>
  <c r="E21" i="1"/>
  <c r="D32" i="1"/>
  <c r="K32" i="1" s="1"/>
  <c r="H31" i="1"/>
  <c r="T65" i="1"/>
  <c r="T81" i="1"/>
  <c r="T100" i="1"/>
  <c r="E110" i="1"/>
  <c r="M110" i="1" s="1"/>
  <c r="H126" i="1"/>
  <c r="L113" i="1"/>
  <c r="U115" i="1"/>
  <c r="K128" i="1"/>
  <c r="H130" i="1"/>
  <c r="K138" i="1"/>
  <c r="H160" i="1"/>
  <c r="L160" i="1" s="1"/>
  <c r="L145" i="1"/>
  <c r="H141" i="1"/>
  <c r="K153" i="1"/>
  <c r="F150" i="1"/>
  <c r="K150" i="1" s="1"/>
  <c r="H158" i="1"/>
  <c r="L158" i="1" s="1"/>
  <c r="L157" i="1"/>
  <c r="H153" i="1"/>
  <c r="M66" i="1"/>
  <c r="N66" i="1" s="1"/>
  <c r="M82" i="1"/>
  <c r="N82" i="1" s="1"/>
  <c r="M101" i="1"/>
  <c r="N101" i="1" s="1"/>
  <c r="E130" i="1"/>
  <c r="T130" i="1" s="1"/>
  <c r="N115" i="1"/>
  <c r="K126" i="1"/>
  <c r="S130" i="1"/>
  <c r="G162" i="1"/>
  <c r="U146" i="1"/>
  <c r="G149" i="1"/>
  <c r="C137" i="1"/>
  <c r="M113" i="1"/>
  <c r="G113" i="1"/>
  <c r="L128" i="1"/>
  <c r="S141" i="1"/>
  <c r="G141" i="1"/>
  <c r="U145" i="1"/>
  <c r="K149" i="1"/>
  <c r="H149" i="1"/>
  <c r="E156" i="1"/>
  <c r="T156" i="1" s="1"/>
  <c r="M164" i="1"/>
  <c r="N164" i="1" s="1"/>
  <c r="U122" i="1"/>
  <c r="S123" i="1"/>
  <c r="S126" i="1"/>
  <c r="U129" i="1"/>
  <c r="F132" i="1"/>
  <c r="K132" i="1" s="1"/>
  <c r="L132" i="1" s="1"/>
  <c r="S138" i="1"/>
  <c r="K141" i="1"/>
  <c r="H156" i="1"/>
  <c r="L156" i="1" s="1"/>
  <c r="L143" i="1"/>
  <c r="N144" i="1"/>
  <c r="U160" i="1"/>
  <c r="N145" i="1"/>
  <c r="L152" i="1"/>
  <c r="E160" i="1"/>
  <c r="T160" i="1" s="1"/>
  <c r="U164" i="1"/>
  <c r="T122" i="1" l="1"/>
  <c r="E120" i="1"/>
  <c r="T120" i="1" s="1"/>
  <c r="M122" i="1"/>
  <c r="N122" i="1" s="1"/>
  <c r="M120" i="1"/>
  <c r="N120" i="1" s="1"/>
  <c r="Q21" i="1"/>
  <c r="S21" i="1"/>
  <c r="M21" i="1"/>
  <c r="H138" i="1"/>
  <c r="L138" i="1" s="1"/>
  <c r="L141" i="1"/>
  <c r="L130" i="1"/>
  <c r="U130" i="1"/>
  <c r="E132" i="1"/>
  <c r="M132" i="1" s="1"/>
  <c r="N132" i="1" s="1"/>
  <c r="G150" i="1"/>
  <c r="G24" i="1"/>
  <c r="U152" i="1"/>
  <c r="T25" i="1"/>
  <c r="E22" i="1"/>
  <c r="T22" i="1" s="1"/>
  <c r="L149" i="1"/>
  <c r="H21" i="1"/>
  <c r="L21" i="1" s="1"/>
  <c r="U156" i="1"/>
  <c r="C166" i="1"/>
  <c r="U162" i="1"/>
  <c r="L126" i="1"/>
  <c r="U158" i="1"/>
  <c r="E158" i="1"/>
  <c r="M36" i="1"/>
  <c r="N36" i="1" s="1"/>
  <c r="S36" i="1"/>
  <c r="E9" i="1"/>
  <c r="T9" i="1" s="1"/>
  <c r="T12" i="1"/>
  <c r="D137" i="1"/>
  <c r="K120" i="1"/>
  <c r="M30" i="1"/>
  <c r="N30" i="1" s="1"/>
  <c r="U113" i="1"/>
  <c r="G126" i="1"/>
  <c r="G110" i="1"/>
  <c r="G15" i="1"/>
  <c r="M156" i="1"/>
  <c r="N156" i="1" s="1"/>
  <c r="M160" i="1"/>
  <c r="N160" i="1" s="1"/>
  <c r="E107" i="1"/>
  <c r="T110" i="1"/>
  <c r="H32" i="1"/>
  <c r="L32" i="1" s="1"/>
  <c r="H25" i="1"/>
  <c r="L31" i="1"/>
  <c r="U17" i="1"/>
  <c r="H166" i="1"/>
  <c r="U36" i="1"/>
  <c r="N152" i="1"/>
  <c r="S150" i="1"/>
  <c r="L120" i="1"/>
  <c r="U120" i="1"/>
  <c r="S28" i="1"/>
  <c r="L36" i="1"/>
  <c r="G138" i="1"/>
  <c r="U141" i="1"/>
  <c r="N113" i="1"/>
  <c r="U149" i="1"/>
  <c r="G21" i="1"/>
  <c r="M130" i="1"/>
  <c r="N130" i="1" s="1"/>
  <c r="L153" i="1"/>
  <c r="H150" i="1"/>
  <c r="L150" i="1" s="1"/>
  <c r="M16" i="1"/>
  <c r="N16" i="1" s="1"/>
  <c r="T16" i="1"/>
  <c r="U153" i="1"/>
  <c r="N149" i="1"/>
  <c r="K12" i="1"/>
  <c r="L12" i="1" s="1"/>
  <c r="D9" i="1"/>
  <c r="K9" i="1" s="1"/>
  <c r="L9" i="1" s="1"/>
  <c r="M24" i="1"/>
  <c r="N24" i="1" s="1"/>
  <c r="S24" i="1"/>
  <c r="C22" i="1"/>
  <c r="K107" i="1"/>
  <c r="L107" i="1" s="1"/>
  <c r="S32" i="1"/>
  <c r="M32" i="1"/>
  <c r="N32" i="1" s="1"/>
  <c r="S25" i="1"/>
  <c r="M25" i="1"/>
  <c r="N25" i="1" s="1"/>
  <c r="U34" i="1"/>
  <c r="U25" i="1"/>
  <c r="K110" i="1"/>
  <c r="L110" i="1" s="1"/>
  <c r="Q22" i="1"/>
  <c r="T21" i="1"/>
  <c r="M12" i="1"/>
  <c r="S12" i="1"/>
  <c r="C9" i="1"/>
  <c r="N21" i="1" l="1"/>
  <c r="E138" i="1"/>
  <c r="U138" i="1"/>
  <c r="E126" i="1"/>
  <c r="U126" i="1"/>
  <c r="D166" i="1"/>
  <c r="K137" i="1"/>
  <c r="L137" i="1" s="1"/>
  <c r="T158" i="1"/>
  <c r="M158" i="1"/>
  <c r="N158" i="1" s="1"/>
  <c r="M22" i="1"/>
  <c r="S22" i="1"/>
  <c r="U15" i="1"/>
  <c r="G12" i="1"/>
  <c r="N12" i="1" s="1"/>
  <c r="G28" i="1"/>
  <c r="N15" i="1"/>
  <c r="U32" i="1"/>
  <c r="U150" i="1"/>
  <c r="E150" i="1"/>
  <c r="S9" i="1"/>
  <c r="M9" i="1"/>
  <c r="U21" i="1"/>
  <c r="E137" i="1"/>
  <c r="T107" i="1"/>
  <c r="M107" i="1"/>
  <c r="U110" i="1"/>
  <c r="G107" i="1"/>
  <c r="S137" i="1"/>
  <c r="L25" i="1"/>
  <c r="H22" i="1"/>
  <c r="L22" i="1" s="1"/>
  <c r="N110" i="1"/>
  <c r="U24" i="1"/>
  <c r="G22" i="1"/>
  <c r="G137" i="1" l="1"/>
  <c r="U107" i="1"/>
  <c r="E166" i="1"/>
  <c r="T137" i="1"/>
  <c r="M137" i="1"/>
  <c r="N28" i="1"/>
  <c r="U28" i="1"/>
  <c r="T126" i="1"/>
  <c r="M126" i="1"/>
  <c r="N126" i="1" s="1"/>
  <c r="U22" i="1"/>
  <c r="N22" i="1"/>
  <c r="N107" i="1"/>
  <c r="G9" i="1"/>
  <c r="U12" i="1"/>
  <c r="T150" i="1"/>
  <c r="M150" i="1"/>
  <c r="N150" i="1" s="1"/>
  <c r="T138" i="1"/>
  <c r="M138" i="1"/>
  <c r="N138" i="1" s="1"/>
  <c r="U137" i="1" l="1"/>
  <c r="G166" i="1"/>
  <c r="V7" i="1"/>
  <c r="O9" i="1"/>
  <c r="U9" i="1"/>
  <c r="O21" i="1"/>
  <c r="X21" i="1"/>
  <c r="N9" i="1"/>
  <c r="N137" i="1"/>
  <c r="V154" i="1" l="1"/>
  <c r="V142" i="1"/>
  <c r="V139" i="1"/>
  <c r="V131" i="1"/>
  <c r="V127" i="1"/>
  <c r="V124" i="1"/>
  <c r="V119" i="1"/>
  <c r="V114" i="1"/>
  <c r="V155" i="1"/>
  <c r="V151" i="1"/>
  <c r="V129" i="1"/>
  <c r="V133" i="1"/>
  <c r="V125" i="1"/>
  <c r="V122" i="1"/>
  <c r="V121" i="1"/>
  <c r="V103" i="1"/>
  <c r="V99" i="1"/>
  <c r="V95" i="1"/>
  <c r="V91" i="1"/>
  <c r="V84" i="1"/>
  <c r="V80" i="1"/>
  <c r="V76" i="1"/>
  <c r="V72" i="1"/>
  <c r="V68" i="1"/>
  <c r="V64" i="1"/>
  <c r="V60" i="1"/>
  <c r="V56" i="1"/>
  <c r="V52" i="1"/>
  <c r="V48" i="1"/>
  <c r="V44" i="1"/>
  <c r="V40" i="1"/>
  <c r="V140" i="1"/>
  <c r="V136" i="1"/>
  <c r="V135" i="1"/>
  <c r="V112" i="1"/>
  <c r="V109" i="1"/>
  <c r="V108" i="1"/>
  <c r="V106" i="1"/>
  <c r="V104" i="1"/>
  <c r="V101" i="1"/>
  <c r="V90" i="1"/>
  <c r="V88" i="1"/>
  <c r="V87" i="1"/>
  <c r="V85" i="1"/>
  <c r="V82" i="1"/>
  <c r="V71" i="1"/>
  <c r="V69" i="1"/>
  <c r="V66" i="1"/>
  <c r="V55" i="1"/>
  <c r="V53" i="1"/>
  <c r="V50" i="1"/>
  <c r="V39" i="1"/>
  <c r="V37" i="1"/>
  <c r="V148" i="1"/>
  <c r="V111" i="1"/>
  <c r="V105" i="1"/>
  <c r="V94" i="1"/>
  <c r="V92" i="1"/>
  <c r="V89" i="1"/>
  <c r="V86" i="1"/>
  <c r="V75" i="1"/>
  <c r="V73" i="1"/>
  <c r="V70" i="1"/>
  <c r="V59" i="1"/>
  <c r="V57" i="1"/>
  <c r="V54" i="1"/>
  <c r="V43" i="1"/>
  <c r="V41" i="1"/>
  <c r="V38" i="1"/>
  <c r="V29" i="1"/>
  <c r="V26" i="1"/>
  <c r="V163" i="1"/>
  <c r="V159" i="1"/>
  <c r="V98" i="1"/>
  <c r="V96" i="1"/>
  <c r="V93" i="1"/>
  <c r="V79" i="1"/>
  <c r="V77" i="1"/>
  <c r="V74" i="1"/>
  <c r="V63" i="1"/>
  <c r="V61" i="1"/>
  <c r="V58" i="1"/>
  <c r="V102" i="1"/>
  <c r="V100" i="1"/>
  <c r="V97" i="1"/>
  <c r="V83" i="1"/>
  <c r="V81" i="1"/>
  <c r="V78" i="1"/>
  <c r="V45" i="1"/>
  <c r="V23" i="1"/>
  <c r="V27" i="1"/>
  <c r="V47" i="1"/>
  <c r="V46" i="1"/>
  <c r="V33" i="1"/>
  <c r="V13" i="1"/>
  <c r="V42" i="1"/>
  <c r="V161" i="1"/>
  <c r="V157" i="1"/>
  <c r="V118" i="1"/>
  <c r="V67" i="1"/>
  <c r="V65" i="1"/>
  <c r="V62" i="1"/>
  <c r="V51" i="1"/>
  <c r="V49" i="1"/>
  <c r="V16" i="1"/>
  <c r="V134" i="1"/>
  <c r="V18" i="1"/>
  <c r="V35" i="1"/>
  <c r="V116" i="1"/>
  <c r="V115" i="1"/>
  <c r="V144" i="1"/>
  <c r="V164" i="1"/>
  <c r="V30" i="1"/>
  <c r="V120" i="1"/>
  <c r="V123" i="1"/>
  <c r="V146" i="1"/>
  <c r="V156" i="1"/>
  <c r="V145" i="1"/>
  <c r="V14" i="1"/>
  <c r="V130" i="1"/>
  <c r="V160" i="1"/>
  <c r="V19" i="1"/>
  <c r="V128" i="1"/>
  <c r="V31" i="1"/>
  <c r="V117" i="1"/>
  <c r="V143" i="1"/>
  <c r="V132" i="1"/>
  <c r="V113" i="1"/>
  <c r="V141" i="1"/>
  <c r="V149" i="1"/>
  <c r="V34" i="1"/>
  <c r="V158" i="1"/>
  <c r="V32" i="1"/>
  <c r="V162" i="1"/>
  <c r="V152" i="1"/>
  <c r="V17" i="1"/>
  <c r="V36" i="1"/>
  <c r="V153" i="1"/>
  <c r="V25" i="1"/>
  <c r="V110" i="1"/>
  <c r="V138" i="1"/>
  <c r="V126" i="1"/>
  <c r="V15" i="1"/>
  <c r="V21" i="1"/>
  <c r="V150" i="1"/>
  <c r="V24" i="1"/>
  <c r="V107" i="1"/>
  <c r="V28" i="1"/>
  <c r="V22" i="1"/>
  <c r="V12" i="1"/>
  <c r="V137" i="1"/>
</calcChain>
</file>

<file path=xl/sharedStrings.xml><?xml version="1.0" encoding="utf-8"?>
<sst xmlns="http://schemas.openxmlformats.org/spreadsheetml/2006/main" count="301" uniqueCount="199">
  <si>
    <t>Таблица № П1.30</t>
  </si>
  <si>
    <t>Отпуск (передача) электроэнергии территориальной сетевой организацией</t>
  </si>
  <si>
    <t>№</t>
  </si>
  <si>
    <t>Наименование показателя</t>
  </si>
  <si>
    <t>Отпуск ЭЭ, тыс. кВт·ч</t>
  </si>
  <si>
    <t>Заявленная мощность, МВт</t>
  </si>
  <si>
    <t>Присоединенная мощность, МВА</t>
  </si>
  <si>
    <t>Товарная продукция, тыс. руб.</t>
  </si>
  <si>
    <t>1</t>
  </si>
  <si>
    <t>Поступление электроэнергии в сеть - всего</t>
  </si>
  <si>
    <t>в т.ч. из</t>
  </si>
  <si>
    <t>1.1</t>
  </si>
  <si>
    <t xml:space="preserve">не сетевых организаций </t>
  </si>
  <si>
    <t>1.2</t>
  </si>
  <si>
    <t>сетевых организаций</t>
  </si>
  <si>
    <t>1.2.1</t>
  </si>
  <si>
    <t>ОАО "ФСК ЕЭС"</t>
  </si>
  <si>
    <t>1.2.2</t>
  </si>
  <si>
    <t>ОАО "ДРСК"</t>
  </si>
  <si>
    <t>1.2.3</t>
  </si>
  <si>
    <t>ОАО "РЖД"</t>
  </si>
  <si>
    <t>1.2.4</t>
  </si>
  <si>
    <t>ОАО "Оборонэнерго"</t>
  </si>
  <si>
    <t>1.2.5</t>
  </si>
  <si>
    <t>ООО "АЭСК"</t>
  </si>
  <si>
    <t>1.2.6</t>
  </si>
  <si>
    <t>ООО "Промышленные энергосети Приморского края"</t>
  </si>
  <si>
    <t>2</t>
  </si>
  <si>
    <t>Потери электроэнергии - всего</t>
  </si>
  <si>
    <t>3</t>
  </si>
  <si>
    <t>Отпуск (передача) электроэнергии сетевыми предприятиями - всего</t>
  </si>
  <si>
    <t>в т.ч.</t>
  </si>
  <si>
    <t>3.1</t>
  </si>
  <si>
    <t>не сетевым организациям</t>
  </si>
  <si>
    <t>3.2.</t>
  </si>
  <si>
    <t>сетевым организациям</t>
  </si>
  <si>
    <t>3.2.1.</t>
  </si>
  <si>
    <t>3.2.1.1</t>
  </si>
  <si>
    <t>также в сальдированном выражении (п. 3.2.1 - п. 1.2.1)</t>
  </si>
  <si>
    <t>3.2.2.</t>
  </si>
  <si>
    <t xml:space="preserve">РЖД </t>
  </si>
  <si>
    <t>3.2.2.1</t>
  </si>
  <si>
    <t>также в сальдированном выражении (п. 3.2.2 - п. 1.2.2)</t>
  </si>
  <si>
    <t>3.2.3.</t>
  </si>
  <si>
    <t>3.2.3.1</t>
  </si>
  <si>
    <t>также в сальдированном выражении (п. 3.2.3 - п. 1.2.3)</t>
  </si>
  <si>
    <t>3.2.4.</t>
  </si>
  <si>
    <t>3.2.4.1</t>
  </si>
  <si>
    <t>также в сальдированном выражении (п. 3.2.4 - п. 1.2.5)</t>
  </si>
  <si>
    <t>…</t>
  </si>
  <si>
    <t>не сетевых организаций</t>
  </si>
  <si>
    <t>Потери электроэнергии</t>
  </si>
  <si>
    <t>Отпуск (передача) электроэнергии</t>
  </si>
  <si>
    <t>- НН</t>
  </si>
  <si>
    <t>25</t>
  </si>
  <si>
    <t>Поступление электроэнергии в сеть СН2</t>
  </si>
  <si>
    <t>25.1</t>
  </si>
  <si>
    <t>25.2</t>
  </si>
  <si>
    <t>25.2.1</t>
  </si>
  <si>
    <t>25.2.2</t>
  </si>
  <si>
    <t>25.2.3</t>
  </si>
  <si>
    <t>25.2.4</t>
  </si>
  <si>
    <t>25.2.5</t>
  </si>
  <si>
    <t>26</t>
  </si>
  <si>
    <t>27</t>
  </si>
  <si>
    <t>27.1</t>
  </si>
  <si>
    <t>27.2</t>
  </si>
  <si>
    <t>27.2.1</t>
  </si>
  <si>
    <t>27.2.1.1</t>
  </si>
  <si>
    <t>также в сальдированном выражении (п. 27.2.1 - п. 25.2.1)</t>
  </si>
  <si>
    <t>27.2.2</t>
  </si>
  <si>
    <t>27.2.2.1</t>
  </si>
  <si>
    <t>также в сальдированном выражении (п. 27.2.2 - п.25.2.2)</t>
  </si>
  <si>
    <t>27.2.3</t>
  </si>
  <si>
    <t>27.2.3.1</t>
  </si>
  <si>
    <t>также в сальдированном выражении (п. 27.2.3 - п.25.2.3)</t>
  </si>
  <si>
    <t>27.2.4</t>
  </si>
  <si>
    <t>27.2.4.1</t>
  </si>
  <si>
    <t>28</t>
  </si>
  <si>
    <t>Трансформировано из 10-6 кВ в:</t>
  </si>
  <si>
    <t>29</t>
  </si>
  <si>
    <t>30</t>
  </si>
  <si>
    <t>Поступление электроэнергии в сеть НН</t>
  </si>
  <si>
    <t>30.1</t>
  </si>
  <si>
    <t>30.2</t>
  </si>
  <si>
    <t>30.2.1</t>
  </si>
  <si>
    <t>30.2.2</t>
  </si>
  <si>
    <t>30.2.3</t>
  </si>
  <si>
    <t>30.2.4</t>
  </si>
  <si>
    <t>31</t>
  </si>
  <si>
    <t>32</t>
  </si>
  <si>
    <t>32.1</t>
  </si>
  <si>
    <t>32.2</t>
  </si>
  <si>
    <t>32.2.1</t>
  </si>
  <si>
    <t>32.2.1.1</t>
  </si>
  <si>
    <t>также в сальдированном выражении (п. 32.2.1 - п. 30.2.1)</t>
  </si>
  <si>
    <t>32.2.2</t>
  </si>
  <si>
    <t>32.2.2.1</t>
  </si>
  <si>
    <t>также в сальдированном выражении (п. 32.2.2 - п. 30.2.2)</t>
  </si>
  <si>
    <t>32.2.3</t>
  </si>
  <si>
    <t>32.2.3.1</t>
  </si>
  <si>
    <t>также в сальдированном выражении (п. 32.2.3 - п. 30.2.3)</t>
  </si>
  <si>
    <t>32.2.4</t>
  </si>
  <si>
    <t>32.2.4.1</t>
  </si>
  <si>
    <t>также в сальдированном выражении (п. 32.2.4 - п. 30.2.4)</t>
  </si>
  <si>
    <t>4</t>
  </si>
  <si>
    <t>Поступление электроэнергии в ЕНЭС</t>
  </si>
  <si>
    <t>4.1</t>
  </si>
  <si>
    <t>4.2</t>
  </si>
  <si>
    <t>4.2.1</t>
  </si>
  <si>
    <t>сетевой организации 1</t>
  </si>
  <si>
    <t>4.2.2</t>
  </si>
  <si>
    <t>сетевой организации 2</t>
  </si>
  <si>
    <t>5</t>
  </si>
  <si>
    <t>6</t>
  </si>
  <si>
    <t>6.1</t>
  </si>
  <si>
    <t>6.2</t>
  </si>
  <si>
    <t>6.2.1</t>
  </si>
  <si>
    <t>6.2.1.1</t>
  </si>
  <si>
    <t>также в сальдированном выражении (п. 6.2.1 - п. 4.2.1)</t>
  </si>
  <si>
    <t>6.2.2</t>
  </si>
  <si>
    <t>6.2.2.1</t>
  </si>
  <si>
    <t>также в сальдированном выражении (п. 6.2.2 - п. 4.2.2)</t>
  </si>
  <si>
    <t>7</t>
  </si>
  <si>
    <t>Трансформировано из сети ЕНЭС в:</t>
  </si>
  <si>
    <t>8</t>
  </si>
  <si>
    <t>- ВН</t>
  </si>
  <si>
    <t>9</t>
  </si>
  <si>
    <t>- СН1</t>
  </si>
  <si>
    <t>10</t>
  </si>
  <si>
    <t>- СН2</t>
  </si>
  <si>
    <t>11</t>
  </si>
  <si>
    <t>12</t>
  </si>
  <si>
    <t>Поступление электроэнергии в сеть ВН 110 кВ и 220 кВ</t>
  </si>
  <si>
    <t>12.1</t>
  </si>
  <si>
    <t>12.2</t>
  </si>
  <si>
    <t>12.2.1</t>
  </si>
  <si>
    <t>12.2.2</t>
  </si>
  <si>
    <t>13</t>
  </si>
  <si>
    <t>14</t>
  </si>
  <si>
    <t>14.1</t>
  </si>
  <si>
    <t>14.2</t>
  </si>
  <si>
    <t>14.2.1</t>
  </si>
  <si>
    <t>14.2.1.1</t>
  </si>
  <si>
    <t>также в сальдированном выражении (п. 14.2.1 - п. 12.2.1)</t>
  </si>
  <si>
    <t>14.2.2</t>
  </si>
  <si>
    <t>14.2.2.3</t>
  </si>
  <si>
    <t>также в сальдированном выражении (п. 14.2.2 - п. 12.2.2)</t>
  </si>
  <si>
    <t>15</t>
  </si>
  <si>
    <t>Трансформировано из 110 кВ в:</t>
  </si>
  <si>
    <t>16</t>
  </si>
  <si>
    <t>17</t>
  </si>
  <si>
    <t>18</t>
  </si>
  <si>
    <t>19</t>
  </si>
  <si>
    <t>Поступление электроэнергии в сеть СН1</t>
  </si>
  <si>
    <t>19.1</t>
  </si>
  <si>
    <t>19.2</t>
  </si>
  <si>
    <t>в т.ч из</t>
  </si>
  <si>
    <t>19.2.1</t>
  </si>
  <si>
    <t>19.2.2</t>
  </si>
  <si>
    <t>20</t>
  </si>
  <si>
    <t>21</t>
  </si>
  <si>
    <t>21.1</t>
  </si>
  <si>
    <t>21.2</t>
  </si>
  <si>
    <t xml:space="preserve">сетевым организациям </t>
  </si>
  <si>
    <t>21.2.1</t>
  </si>
  <si>
    <t>21.2.1.1</t>
  </si>
  <si>
    <t>также в сальдированном выражении (п. 21.2.1 - п. 19.2.1)</t>
  </si>
  <si>
    <t>21.2.2</t>
  </si>
  <si>
    <t>21.2.2.2</t>
  </si>
  <si>
    <t>также в сальдированном выражении (п. 21.2.2 - п. 19.2.2)</t>
  </si>
  <si>
    <t>22</t>
  </si>
  <si>
    <t>Трансформировано из 35 кВ в:</t>
  </si>
  <si>
    <t>23</t>
  </si>
  <si>
    <t>24</t>
  </si>
  <si>
    <t>Основание для размещения:</t>
  </si>
  <si>
    <t>Пост. Пр-ва от 21.01.2004 № 24, п. 11 б, 2 абз.</t>
  </si>
  <si>
    <t>Статус информации:</t>
  </si>
  <si>
    <t>Срок хранения в архиве организации:</t>
  </si>
  <si>
    <t>3 года (Приказ ФАС от 22.01.2010 № 27)</t>
  </si>
  <si>
    <t>«плановая»</t>
  </si>
  <si>
    <t>МУП "Уссурийск-электросеть"  на 2021 год</t>
  </si>
  <si>
    <t>1-е полугодие 2021</t>
  </si>
  <si>
    <t>2-е полугодие 2021</t>
  </si>
  <si>
    <t>2021 год</t>
  </si>
  <si>
    <t>1.2.7</t>
  </si>
  <si>
    <t>ООО "Дальневосточные электрические сети"</t>
  </si>
  <si>
    <t>3.2.5.</t>
  </si>
  <si>
    <t>3.2.5.1</t>
  </si>
  <si>
    <t>25.2.6</t>
  </si>
  <si>
    <t>25.2.7</t>
  </si>
  <si>
    <t>также в сальдированном выражении (п. 27.2.4 - п. 25.2.4)</t>
  </si>
  <si>
    <t>27.2.5</t>
  </si>
  <si>
    <t>27.2.5.1</t>
  </si>
  <si>
    <t>также в сальдированном выражении (п. 27.2.5 - п. 25.2.5)</t>
  </si>
  <si>
    <t>30.2.5</t>
  </si>
  <si>
    <t>32.2.5</t>
  </si>
  <si>
    <t>32.2.5.1</t>
  </si>
  <si>
    <t>также в сальдированном выражении (п. 32.2.5 - п. 30.2.5)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</si>
</sst>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.000000_р_._-;\-* #,##0.000000_р_._-;_-* &quot;-&quot;??_р_._-;_-@_-"/>
    <numFmt numFmtId="167" formatCode="_-* #,##0.00\ _р_._-;\-* #,##0.00\ _р_._-;_-* &quot;-&quot;??\ _р_._-;_-@_-"/>
    <numFmt numFmtId="168" formatCode="0.000"/>
    <numFmt numFmtId="169" formatCode="#,##0.000"/>
    <numFmt numFmtId="170" formatCode="_-* #,##0.0000_р_._-;\-* #,##0.0000_р_._-;_-* &quot;-&quot;??_р_._-;_-@_-"/>
    <numFmt numFmtId="171" formatCode="_-* #,##0_р_._-;\-* #,##0_р_._-;_-* &quot;-&quot;??_р_._-;_-@_-"/>
    <numFmt numFmtId="172" formatCode="_-* #,##0.000\ _₽_-;\-* #,##0.000\ _₽_-;_-* &quot;-&quot;???\ _₽_-;_-@_-"/>
    <numFmt numFmtId="173" formatCode="_-* #,##0.000000\ _₽_-;\-* #,##0.000000\ _₽_-;_-* &quot;-&quot;??????\ _₽_-;_-@_-"/>
    <numFmt numFmtId="174" formatCode="#,##0.00000_ ;\-#,##0.00000\ "/>
    <numFmt numFmtId="176" formatCode="_-* #,##0_р_._-;\-* #,##0_р_._-;_-* &quot;-&quot;???_р_._-;_-@_-"/>
    <numFmt numFmtId="177" formatCode="0.0%"/>
    <numFmt numFmtId="178" formatCode="_-* #,##0.000\ _₽_-;\-* #,##0.000\ _₽_-;_-* &quot;-&quot;??????\ _₽_-;_-@_-"/>
    <numFmt numFmtId="179" formatCode="#,##0.000000_ ;\-#,##0.000000\ "/>
    <numFmt numFmtId="180" formatCode="_-* #,##0.00000_р_._-;\-* #,##0.00000_р_._-;_-* &quot;-&quot;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ahoma"/>
      <family val="2"/>
      <charset val="204"/>
    </font>
    <font>
      <sz val="12"/>
      <name val="Arial Cyr"/>
      <charset val="204"/>
    </font>
    <font>
      <sz val="14"/>
      <name val="Times New Roman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16"/>
      <name val="Times New Roman Cyr"/>
      <charset val="204"/>
    </font>
    <font>
      <b/>
      <i/>
      <sz val="16"/>
      <name val="Times New Roman CYR"/>
      <charset val="204"/>
    </font>
    <font>
      <sz val="16"/>
      <name val="Times New Roman Cyr"/>
      <charset val="204"/>
    </font>
    <font>
      <sz val="11"/>
      <color indexed="8"/>
      <name val="Calibri"/>
      <family val="2"/>
      <charset val="204"/>
    </font>
    <font>
      <b/>
      <sz val="14"/>
      <name val="Arial Cyr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b/>
      <sz val="12"/>
      <name val="Arial Cyr"/>
      <charset val="204"/>
    </font>
    <font>
      <sz val="24"/>
      <name val="Times New Roman"/>
      <family val="1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20"/>
      <name val="Times New Roman"/>
      <family val="1"/>
      <charset val="204"/>
    </font>
    <font>
      <b/>
      <sz val="2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49" fontId="13" fillId="0" borderId="0" applyBorder="0">
      <alignment vertical="top"/>
    </xf>
  </cellStyleXfs>
  <cellXfs count="195">
    <xf numFmtId="0" fontId="0" fillId="0" borderId="0" xfId="0"/>
    <xf numFmtId="0" fontId="4" fillId="0" borderId="0" xfId="3" applyFont="1" applyFill="1"/>
    <xf numFmtId="0" fontId="5" fillId="0" borderId="0" xfId="3" applyFont="1" applyFill="1"/>
    <xf numFmtId="0" fontId="3" fillId="0" borderId="0" xfId="3" applyFont="1" applyFill="1"/>
    <xf numFmtId="0" fontId="6" fillId="0" borderId="0" xfId="3" applyFont="1" applyFill="1" applyAlignment="1">
      <alignment horizontal="right"/>
    </xf>
    <xf numFmtId="0" fontId="7" fillId="0" borderId="0" xfId="3" applyFont="1" applyFill="1" applyAlignment="1">
      <alignment horizontal="right"/>
    </xf>
    <xf numFmtId="165" fontId="4" fillId="0" borderId="0" xfId="1" applyNumberFormat="1" applyFont="1" applyFill="1"/>
    <xf numFmtId="0" fontId="9" fillId="0" borderId="0" xfId="0" applyFont="1" applyFill="1" applyAlignment="1">
      <alignment horizontal="center"/>
    </xf>
    <xf numFmtId="166" fontId="9" fillId="0" borderId="0" xfId="0" applyNumberFormat="1" applyFont="1" applyFill="1" applyAlignment="1">
      <alignment horizontal="center"/>
    </xf>
    <xf numFmtId="0" fontId="12" fillId="0" borderId="2" xfId="0" applyFont="1" applyFill="1" applyBorder="1" applyAlignment="1">
      <alignment vertical="center" wrapText="1"/>
    </xf>
    <xf numFmtId="165" fontId="11" fillId="0" borderId="1" xfId="4" applyNumberFormat="1" applyFont="1" applyFill="1" applyBorder="1" applyAlignment="1">
      <alignment horizontal="center" vertical="center" wrapText="1"/>
    </xf>
    <xf numFmtId="168" fontId="11" fillId="0" borderId="1" xfId="4" applyNumberFormat="1" applyFont="1" applyFill="1" applyBorder="1" applyAlignment="1">
      <alignment horizontal="center" vertical="center" wrapText="1"/>
    </xf>
    <xf numFmtId="164" fontId="11" fillId="0" borderId="1" xfId="4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165" fontId="12" fillId="0" borderId="1" xfId="4" applyNumberFormat="1" applyFont="1" applyFill="1" applyBorder="1" applyAlignment="1">
      <alignment horizontal="center"/>
    </xf>
    <xf numFmtId="165" fontId="9" fillId="0" borderId="1" xfId="4" applyNumberFormat="1" applyFont="1" applyFill="1" applyBorder="1" applyAlignment="1">
      <alignment horizontal="right"/>
    </xf>
    <xf numFmtId="169" fontId="12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165" fontId="6" fillId="0" borderId="1" xfId="4" applyNumberFormat="1" applyFont="1" applyFill="1" applyBorder="1" applyAlignment="1">
      <alignment horizontal="center"/>
    </xf>
    <xf numFmtId="169" fontId="6" fillId="0" borderId="1" xfId="0" applyNumberFormat="1" applyFont="1" applyFill="1" applyBorder="1" applyAlignment="1">
      <alignment horizontal="center"/>
    </xf>
    <xf numFmtId="165" fontId="12" fillId="0" borderId="1" xfId="5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left" wrapText="1" indent="1"/>
    </xf>
    <xf numFmtId="165" fontId="6" fillId="0" borderId="3" xfId="4" applyNumberFormat="1" applyFont="1" applyFill="1" applyBorder="1" applyAlignment="1">
      <alignment horizontal="center"/>
    </xf>
    <xf numFmtId="169" fontId="6" fillId="0" borderId="3" xfId="0" applyNumberFormat="1" applyFont="1" applyFill="1" applyBorder="1" applyAlignment="1">
      <alignment horizontal="center"/>
    </xf>
    <xf numFmtId="169" fontId="6" fillId="0" borderId="0" xfId="0" applyNumberFormat="1" applyFont="1" applyFill="1" applyBorder="1" applyAlignment="1">
      <alignment horizontal="center"/>
    </xf>
    <xf numFmtId="165" fontId="12" fillId="0" borderId="4" xfId="4" applyNumberFormat="1" applyFont="1" applyFill="1" applyBorder="1" applyAlignment="1">
      <alignment horizontal="center"/>
    </xf>
    <xf numFmtId="169" fontId="12" fillId="0" borderId="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165" fontId="6" fillId="0" borderId="1" xfId="6" applyNumberFormat="1" applyFont="1" applyFill="1" applyBorder="1" applyAlignment="1">
      <alignment horizontal="center"/>
    </xf>
    <xf numFmtId="170" fontId="6" fillId="0" borderId="1" xfId="4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165" fontId="6" fillId="0" borderId="4" xfId="4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171" fontId="15" fillId="0" borderId="0" xfId="4" applyNumberFormat="1" applyFont="1" applyFill="1" applyAlignment="1"/>
    <xf numFmtId="0" fontId="16" fillId="0" borderId="0" xfId="0" applyFont="1" applyFill="1"/>
    <xf numFmtId="166" fontId="6" fillId="0" borderId="1" xfId="4" applyNumberFormat="1" applyFont="1" applyFill="1" applyBorder="1" applyAlignment="1">
      <alignment horizontal="right"/>
    </xf>
    <xf numFmtId="0" fontId="17" fillId="0" borderId="0" xfId="0" applyFont="1" applyFill="1"/>
    <xf numFmtId="173" fontId="17" fillId="0" borderId="0" xfId="0" applyNumberFormat="1" applyFont="1" applyFill="1"/>
    <xf numFmtId="166" fontId="6" fillId="0" borderId="1" xfId="4" applyNumberFormat="1" applyFont="1" applyFill="1" applyBorder="1" applyAlignment="1">
      <alignment horizontal="center"/>
    </xf>
    <xf numFmtId="174" fontId="17" fillId="0" borderId="0" xfId="0" applyNumberFormat="1" applyFont="1" applyFill="1"/>
    <xf numFmtId="166" fontId="12" fillId="0" borderId="1" xfId="5" applyNumberFormat="1" applyFont="1" applyFill="1" applyBorder="1" applyAlignment="1">
      <alignment horizontal="center"/>
    </xf>
    <xf numFmtId="172" fontId="16" fillId="0" borderId="0" xfId="0" applyNumberFormat="1" applyFont="1" applyFill="1"/>
    <xf numFmtId="166" fontId="12" fillId="0" borderId="1" xfId="4" applyNumberFormat="1" applyFont="1" applyFill="1" applyBorder="1" applyAlignment="1">
      <alignment horizontal="center"/>
    </xf>
    <xf numFmtId="0" fontId="17" fillId="0" borderId="5" xfId="0" applyFont="1" applyFill="1" applyBorder="1"/>
    <xf numFmtId="0" fontId="12" fillId="0" borderId="1" xfId="0" applyFont="1" applyFill="1" applyBorder="1" applyAlignment="1">
      <alignment wrapText="1"/>
    </xf>
    <xf numFmtId="49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 wrapText="1"/>
    </xf>
    <xf numFmtId="166" fontId="6" fillId="0" borderId="3" xfId="4" applyNumberFormat="1" applyFont="1" applyFill="1" applyBorder="1" applyAlignment="1">
      <alignment horizontal="center"/>
    </xf>
    <xf numFmtId="0" fontId="17" fillId="0" borderId="0" xfId="0" applyFont="1" applyFill="1" applyBorder="1"/>
    <xf numFmtId="49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left" wrapText="1"/>
    </xf>
    <xf numFmtId="166" fontId="12" fillId="0" borderId="4" xfId="4" applyNumberFormat="1" applyFont="1" applyFill="1" applyBorder="1" applyAlignment="1">
      <alignment horizontal="center"/>
    </xf>
    <xf numFmtId="0" fontId="18" fillId="0" borderId="0" xfId="0" applyFont="1" applyFill="1"/>
    <xf numFmtId="0" fontId="19" fillId="0" borderId="0" xfId="0" applyFont="1" applyFill="1"/>
    <xf numFmtId="165" fontId="12" fillId="0" borderId="1" xfId="6" applyNumberFormat="1" applyFont="1" applyFill="1" applyBorder="1" applyAlignment="1">
      <alignment horizontal="center"/>
    </xf>
    <xf numFmtId="165" fontId="6" fillId="0" borderId="1" xfId="4" applyNumberFormat="1" applyFont="1" applyFill="1" applyBorder="1" applyAlignment="1">
      <alignment horizontal="center" vertical="center" wrapText="1"/>
    </xf>
    <xf numFmtId="0" fontId="18" fillId="0" borderId="5" xfId="0" applyFont="1" applyFill="1" applyBorder="1"/>
    <xf numFmtId="0" fontId="20" fillId="0" borderId="0" xfId="0" applyFont="1" applyFill="1" applyBorder="1"/>
    <xf numFmtId="0" fontId="18" fillId="0" borderId="0" xfId="0" applyFont="1" applyFill="1" applyBorder="1"/>
    <xf numFmtId="165" fontId="12" fillId="0" borderId="1" xfId="2" applyNumberFormat="1" applyFont="1" applyFill="1" applyBorder="1" applyAlignment="1">
      <alignment horizontal="center"/>
    </xf>
    <xf numFmtId="170" fontId="6" fillId="0" borderId="1" xfId="6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indent="4"/>
    </xf>
    <xf numFmtId="0" fontId="3" fillId="0" borderId="0" xfId="0" applyFont="1" applyBorder="1" applyAlignment="1">
      <alignment horizontal="right" indent="1"/>
    </xf>
    <xf numFmtId="0" fontId="8" fillId="0" borderId="0" xfId="0" applyFont="1" applyFill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4" fillId="0" borderId="0" xfId="3" applyNumberFormat="1" applyFont="1" applyFill="1"/>
    <xf numFmtId="3" fontId="3" fillId="0" borderId="0" xfId="3" applyNumberFormat="1" applyFont="1" applyFill="1"/>
    <xf numFmtId="0" fontId="10" fillId="0" borderId="0" xfId="0" applyFont="1" applyFill="1" applyBorder="1"/>
    <xf numFmtId="2" fontId="10" fillId="0" borderId="0" xfId="0" applyNumberFormat="1" applyFont="1" applyFill="1" applyBorder="1"/>
    <xf numFmtId="9" fontId="10" fillId="0" borderId="0" xfId="5" applyFont="1" applyFill="1" applyBorder="1"/>
    <xf numFmtId="169" fontId="10" fillId="0" borderId="0" xfId="0" applyNumberFormat="1" applyFont="1" applyFill="1" applyBorder="1"/>
    <xf numFmtId="0" fontId="10" fillId="0" borderId="0" xfId="0" applyFont="1" applyFill="1"/>
    <xf numFmtId="3" fontId="10" fillId="0" borderId="0" xfId="0" applyNumberFormat="1" applyFont="1" applyFill="1"/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9" fontId="14" fillId="0" borderId="0" xfId="5" applyFont="1" applyFill="1" applyBorder="1" applyAlignment="1">
      <alignment horizontal="center" vertical="center" wrapText="1"/>
    </xf>
    <xf numFmtId="169" fontId="14" fillId="0" borderId="0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center" vertical="center" wrapText="1"/>
    </xf>
    <xf numFmtId="4" fontId="14" fillId="0" borderId="0" xfId="0" applyNumberFormat="1" applyFont="1" applyFill="1" applyAlignment="1">
      <alignment horizontal="center" vertical="center" wrapText="1"/>
    </xf>
    <xf numFmtId="171" fontId="15" fillId="0" borderId="0" xfId="4" applyNumberFormat="1" applyFont="1" applyFill="1" applyBorder="1" applyAlignment="1"/>
    <xf numFmtId="2" fontId="15" fillId="0" borderId="0" xfId="4" applyNumberFormat="1" applyFont="1" applyFill="1" applyBorder="1" applyAlignment="1"/>
    <xf numFmtId="9" fontId="15" fillId="0" borderId="0" xfId="5" applyFont="1" applyFill="1" applyBorder="1" applyAlignment="1"/>
    <xf numFmtId="169" fontId="15" fillId="0" borderId="0" xfId="4" applyNumberFormat="1" applyFont="1" applyFill="1" applyBorder="1" applyAlignment="1"/>
    <xf numFmtId="165" fontId="15" fillId="0" borderId="0" xfId="4" applyNumberFormat="1" applyFont="1" applyFill="1" applyAlignment="1"/>
    <xf numFmtId="3" fontId="15" fillId="0" borderId="0" xfId="4" applyNumberFormat="1" applyFont="1" applyFill="1" applyAlignment="1"/>
    <xf numFmtId="0" fontId="16" fillId="0" borderId="0" xfId="0" applyFont="1" applyFill="1" applyBorder="1"/>
    <xf numFmtId="2" fontId="16" fillId="0" borderId="0" xfId="0" applyNumberFormat="1" applyFont="1" applyFill="1" applyBorder="1"/>
    <xf numFmtId="165" fontId="16" fillId="0" borderId="0" xfId="5" applyNumberFormat="1" applyFont="1" applyFill="1" applyBorder="1"/>
    <xf numFmtId="176" fontId="16" fillId="0" borderId="0" xfId="0" applyNumberFormat="1" applyFont="1" applyFill="1" applyBorder="1"/>
    <xf numFmtId="172" fontId="22" fillId="0" borderId="0" xfId="0" applyNumberFormat="1" applyFont="1" applyFill="1"/>
    <xf numFmtId="3" fontId="16" fillId="0" borderId="0" xfId="0" applyNumberFormat="1" applyFont="1" applyFill="1"/>
    <xf numFmtId="9" fontId="16" fillId="0" borderId="0" xfId="2" applyNumberFormat="1" applyFont="1" applyFill="1"/>
    <xf numFmtId="169" fontId="17" fillId="0" borderId="0" xfId="0" applyNumberFormat="1" applyFont="1" applyFill="1" applyBorder="1"/>
    <xf numFmtId="177" fontId="17" fillId="0" borderId="0" xfId="2" applyNumberFormat="1" applyFont="1" applyFill="1"/>
    <xf numFmtId="3" fontId="17" fillId="0" borderId="0" xfId="0" applyNumberFormat="1" applyFont="1" applyFill="1"/>
    <xf numFmtId="178" fontId="17" fillId="0" borderId="0" xfId="0" applyNumberFormat="1" applyFont="1" applyFill="1"/>
    <xf numFmtId="2" fontId="17" fillId="0" borderId="0" xfId="0" applyNumberFormat="1" applyFont="1" applyFill="1" applyBorder="1"/>
    <xf numFmtId="165" fontId="17" fillId="0" borderId="0" xfId="0" applyNumberFormat="1" applyFont="1" applyFill="1"/>
    <xf numFmtId="10" fontId="16" fillId="0" borderId="0" xfId="2" applyNumberFormat="1" applyFont="1" applyFill="1" applyBorder="1"/>
    <xf numFmtId="165" fontId="16" fillId="0" borderId="0" xfId="0" applyNumberFormat="1" applyFont="1" applyFill="1"/>
    <xf numFmtId="10" fontId="16" fillId="0" borderId="0" xfId="2" applyNumberFormat="1" applyFont="1" applyFill="1"/>
    <xf numFmtId="3" fontId="17" fillId="0" borderId="5" xfId="0" applyNumberFormat="1" applyFont="1" applyFill="1" applyBorder="1"/>
    <xf numFmtId="3" fontId="17" fillId="0" borderId="0" xfId="0" applyNumberFormat="1" applyFont="1" applyFill="1" applyBorder="1"/>
    <xf numFmtId="2" fontId="18" fillId="0" borderId="0" xfId="0" applyNumberFormat="1" applyFont="1" applyFill="1" applyBorder="1"/>
    <xf numFmtId="3" fontId="18" fillId="0" borderId="0" xfId="0" applyNumberFormat="1" applyFont="1" applyFill="1"/>
    <xf numFmtId="2" fontId="19" fillId="0" borderId="0" xfId="0" applyNumberFormat="1" applyFont="1" applyFill="1" applyBorder="1"/>
    <xf numFmtId="3" fontId="19" fillId="0" borderId="0" xfId="0" applyNumberFormat="1" applyFont="1" applyFill="1"/>
    <xf numFmtId="3" fontId="18" fillId="0" borderId="5" xfId="0" applyNumberFormat="1" applyFont="1" applyFill="1" applyBorder="1"/>
    <xf numFmtId="172" fontId="17" fillId="0" borderId="0" xfId="0" applyNumberFormat="1" applyFont="1" applyFill="1"/>
    <xf numFmtId="165" fontId="17" fillId="0" borderId="0" xfId="5" applyNumberFormat="1" applyFont="1" applyFill="1" applyBorder="1"/>
    <xf numFmtId="2" fontId="20" fillId="0" borderId="0" xfId="0" applyNumberFormat="1" applyFont="1" applyFill="1" applyBorder="1"/>
    <xf numFmtId="3" fontId="20" fillId="0" borderId="0" xfId="0" applyNumberFormat="1" applyFont="1" applyFill="1" applyBorder="1"/>
    <xf numFmtId="3" fontId="18" fillId="0" borderId="0" xfId="0" applyNumberFormat="1" applyFont="1" applyFill="1" applyBorder="1"/>
    <xf numFmtId="179" fontId="3" fillId="0" borderId="0" xfId="3" applyNumberFormat="1" applyFont="1" applyFill="1"/>
    <xf numFmtId="179" fontId="23" fillId="0" borderId="0" xfId="3" applyNumberFormat="1" applyFont="1" applyFill="1"/>
    <xf numFmtId="165" fontId="24" fillId="0" borderId="0" xfId="1" applyNumberFormat="1" applyFont="1" applyFill="1"/>
    <xf numFmtId="2" fontId="3" fillId="0" borderId="0" xfId="3" applyNumberFormat="1" applyFont="1" applyFill="1"/>
    <xf numFmtId="0" fontId="14" fillId="0" borderId="0" xfId="3" applyFont="1" applyFill="1"/>
    <xf numFmtId="180" fontId="14" fillId="0" borderId="0" xfId="3" applyNumberFormat="1" applyFont="1" applyFill="1"/>
    <xf numFmtId="180" fontId="25" fillId="0" borderId="0" xfId="3" applyNumberFormat="1" applyFont="1" applyFill="1"/>
    <xf numFmtId="165" fontId="25" fillId="0" borderId="0" xfId="1" applyNumberFormat="1" applyFont="1" applyFill="1"/>
    <xf numFmtId="2" fontId="14" fillId="0" borderId="0" xfId="3" applyNumberFormat="1" applyFont="1" applyFill="1"/>
    <xf numFmtId="172" fontId="26" fillId="0" borderId="0" xfId="0" applyNumberFormat="1" applyFont="1" applyFill="1"/>
    <xf numFmtId="3" fontId="14" fillId="0" borderId="0" xfId="3" applyNumberFormat="1" applyFont="1" applyFill="1"/>
    <xf numFmtId="0" fontId="27" fillId="0" borderId="0" xfId="0" applyFont="1" applyFill="1"/>
    <xf numFmtId="0" fontId="27" fillId="0" borderId="0" xfId="0" applyFont="1" applyFill="1" applyAlignment="1">
      <alignment horizontal="right"/>
    </xf>
    <xf numFmtId="14" fontId="27" fillId="0" borderId="0" xfId="0" applyNumberFormat="1" applyFont="1" applyFill="1" applyBorder="1"/>
    <xf numFmtId="0" fontId="27" fillId="0" borderId="0" xfId="0" applyFont="1" applyFill="1" applyBorder="1"/>
    <xf numFmtId="2" fontId="27" fillId="0" borderId="0" xfId="0" applyNumberFormat="1" applyFont="1" applyFill="1" applyBorder="1"/>
    <xf numFmtId="9" fontId="27" fillId="0" borderId="0" xfId="5" applyFont="1" applyFill="1" applyBorder="1"/>
    <xf numFmtId="172" fontId="28" fillId="0" borderId="0" xfId="0" applyNumberFormat="1" applyFont="1" applyFill="1"/>
    <xf numFmtId="3" fontId="27" fillId="0" borderId="0" xfId="0" applyNumberFormat="1" applyFont="1" applyFill="1"/>
    <xf numFmtId="168" fontId="27" fillId="0" borderId="0" xfId="0" applyNumberFormat="1" applyFont="1" applyFill="1"/>
    <xf numFmtId="0" fontId="29" fillId="0" borderId="0" xfId="3" applyFont="1" applyFill="1" applyBorder="1"/>
    <xf numFmtId="0" fontId="27" fillId="0" borderId="0" xfId="3" applyFont="1" applyFill="1" applyBorder="1"/>
    <xf numFmtId="165" fontId="27" fillId="0" borderId="0" xfId="3" applyNumberFormat="1" applyFont="1" applyFill="1" applyBorder="1"/>
    <xf numFmtId="14" fontId="6" fillId="0" borderId="0" xfId="0" applyNumberFormat="1" applyFont="1" applyFill="1" applyBorder="1"/>
    <xf numFmtId="0" fontId="30" fillId="0" borderId="0" xfId="0" applyFont="1" applyFill="1" applyBorder="1"/>
    <xf numFmtId="2" fontId="30" fillId="0" borderId="0" xfId="0" applyNumberFormat="1" applyFont="1" applyFill="1" applyBorder="1"/>
    <xf numFmtId="9" fontId="30" fillId="0" borderId="0" xfId="5" applyFont="1" applyFill="1" applyBorder="1"/>
    <xf numFmtId="168" fontId="30" fillId="0" borderId="0" xfId="0" applyNumberFormat="1" applyFont="1" applyFill="1" applyBorder="1"/>
    <xf numFmtId="14" fontId="30" fillId="0" borderId="0" xfId="0" applyNumberFormat="1" applyFont="1" applyFill="1" applyBorder="1"/>
    <xf numFmtId="0" fontId="23" fillId="0" borderId="0" xfId="3" applyFont="1" applyFill="1"/>
    <xf numFmtId="0" fontId="3" fillId="0" borderId="0" xfId="3" applyFont="1" applyFill="1" applyBorder="1"/>
    <xf numFmtId="173" fontId="23" fillId="0" borderId="0" xfId="3" applyNumberFormat="1" applyFont="1" applyFill="1" applyBorder="1"/>
    <xf numFmtId="173" fontId="3" fillId="0" borderId="0" xfId="3" applyNumberFormat="1" applyFont="1" applyFill="1" applyBorder="1"/>
    <xf numFmtId="0" fontId="27" fillId="0" borderId="0" xfId="0" applyFont="1" applyFill="1" applyBorder="1" applyAlignment="1">
      <alignment horizontal="left"/>
    </xf>
    <xf numFmtId="173" fontId="27" fillId="0" borderId="0" xfId="0" applyNumberFormat="1" applyFont="1" applyFill="1" applyBorder="1" applyAlignment="1">
      <alignment horizontal="center"/>
    </xf>
    <xf numFmtId="168" fontId="27" fillId="0" borderId="0" xfId="4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7" applyFont="1" applyFill="1" applyBorder="1"/>
    <xf numFmtId="0" fontId="27" fillId="0" borderId="0" xfId="7" applyFont="1" applyFill="1" applyBorder="1" applyAlignment="1">
      <alignment horizontal="left" indent="2"/>
    </xf>
    <xf numFmtId="0" fontId="27" fillId="0" borderId="0" xfId="7" applyFont="1" applyFill="1" applyBorder="1" applyAlignment="1">
      <alignment horizontal="right" indent="2"/>
    </xf>
    <xf numFmtId="180" fontId="27" fillId="0" borderId="0" xfId="8" applyNumberFormat="1" applyFont="1" applyFill="1" applyBorder="1"/>
    <xf numFmtId="3" fontId="29" fillId="0" borderId="0" xfId="3" applyNumberFormat="1" applyFont="1" applyFill="1" applyBorder="1"/>
    <xf numFmtId="165" fontId="27" fillId="0" borderId="0" xfId="9" applyNumberFormat="1" applyFont="1" applyFill="1" applyBorder="1"/>
    <xf numFmtId="164" fontId="27" fillId="0" borderId="0" xfId="9" applyFont="1" applyFill="1" applyBorder="1"/>
    <xf numFmtId="165" fontId="27" fillId="0" borderId="0" xfId="9" applyNumberFormat="1" applyFont="1" applyFill="1" applyBorder="1" applyAlignment="1">
      <alignment horizontal="right"/>
    </xf>
    <xf numFmtId="3" fontId="27" fillId="0" borderId="0" xfId="3" applyNumberFormat="1" applyFont="1" applyFill="1" applyBorder="1"/>
    <xf numFmtId="168" fontId="27" fillId="0" borderId="0" xfId="0" applyNumberFormat="1" applyFont="1" applyFill="1" applyBorder="1"/>
    <xf numFmtId="0" fontId="27" fillId="0" borderId="0" xfId="0" applyFont="1" applyFill="1" applyBorder="1" applyAlignment="1">
      <alignment horizontal="right"/>
    </xf>
    <xf numFmtId="172" fontId="28" fillId="0" borderId="0" xfId="0" applyNumberFormat="1" applyFont="1" applyFill="1" applyBorder="1"/>
    <xf numFmtId="3" fontId="27" fillId="0" borderId="0" xfId="0" applyNumberFormat="1" applyFont="1" applyFill="1" applyBorder="1"/>
    <xf numFmtId="0" fontId="27" fillId="0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center"/>
    </xf>
    <xf numFmtId="168" fontId="30" fillId="0" borderId="0" xfId="4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172" fontId="22" fillId="0" borderId="0" xfId="0" applyNumberFormat="1" applyFont="1" applyFill="1" applyBorder="1"/>
    <xf numFmtId="3" fontId="30" fillId="0" borderId="0" xfId="0" applyNumberFormat="1" applyFont="1" applyFill="1" applyBorder="1"/>
    <xf numFmtId="0" fontId="30" fillId="0" borderId="0" xfId="0" applyFont="1" applyFill="1" applyBorder="1" applyAlignment="1">
      <alignment horizontal="right"/>
    </xf>
    <xf numFmtId="172" fontId="31" fillId="0" borderId="0" xfId="0" applyNumberFormat="1" applyFont="1" applyFill="1" applyBorder="1"/>
    <xf numFmtId="0" fontId="13" fillId="0" borderId="0" xfId="10" applyNumberFormat="1" applyFont="1" applyFill="1" applyBorder="1" applyProtection="1">
      <alignment vertical="top"/>
    </xf>
    <xf numFmtId="0" fontId="13" fillId="0" borderId="0" xfId="10" applyNumberFormat="1" applyFont="1" applyFill="1" applyBorder="1" applyAlignment="1" applyProtection="1">
      <alignment vertical="top" wrapText="1"/>
    </xf>
    <xf numFmtId="0" fontId="32" fillId="0" borderId="0" xfId="0" applyFont="1" applyFill="1" applyBorder="1"/>
    <xf numFmtId="3" fontId="32" fillId="0" borderId="0" xfId="0" applyNumberFormat="1" applyFont="1" applyFill="1" applyBorder="1"/>
    <xf numFmtId="168" fontId="23" fillId="0" borderId="0" xfId="3" applyNumberFormat="1" applyFont="1" applyFill="1" applyBorder="1"/>
    <xf numFmtId="165" fontId="24" fillId="0" borderId="0" xfId="1" applyNumberFormat="1" applyFont="1" applyFill="1" applyBorder="1"/>
    <xf numFmtId="2" fontId="3" fillId="0" borderId="0" xfId="3" applyNumberFormat="1" applyFont="1" applyFill="1" applyBorder="1"/>
    <xf numFmtId="3" fontId="3" fillId="0" borderId="0" xfId="3" applyNumberFormat="1" applyFont="1" applyFill="1" applyBorder="1"/>
    <xf numFmtId="10" fontId="33" fillId="0" borderId="0" xfId="2" applyNumberFormat="1" applyFont="1" applyFill="1"/>
  </cellXfs>
  <cellStyles count="11">
    <cellStyle name="Обычный" xfId="0" builtinId="0"/>
    <cellStyle name="Обычный 2_Форма П1.30 2017 в ДРСК" xfId="7"/>
    <cellStyle name="Обычный 4" xfId="10"/>
    <cellStyle name="Обычный_1.30 ООО Приморская энергетическая сетевая компания 2" xfId="6"/>
    <cellStyle name="Обычный_1.30 ООО РЭС" xfId="3"/>
    <cellStyle name="Процентный" xfId="2" builtinId="5"/>
    <cellStyle name="Процентный 2" xfId="5"/>
    <cellStyle name="Финансовый" xfId="1" builtinId="3"/>
    <cellStyle name="Финансовый 2" xfId="4"/>
    <cellStyle name="Финансовый 2_Форма П1.30 2017 в ДРСК" xfId="8"/>
    <cellStyle name="Финансовый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82"/>
  <sheetViews>
    <sheetView tabSelected="1" view="pageBreakPreview" topLeftCell="A31" zoomScale="60" zoomScaleNormal="80" workbookViewId="0">
      <selection activeCell="H9" sqref="H9"/>
    </sheetView>
  </sheetViews>
  <sheetFormatPr defaultRowHeight="13.8" x14ac:dyDescent="0.25"/>
  <cols>
    <col min="1" max="1" width="12.109375" style="3" customWidth="1"/>
    <col min="2" max="2" width="76.88671875" style="3" customWidth="1"/>
    <col min="3" max="3" width="22.6640625" style="3" customWidth="1"/>
    <col min="4" max="4" width="16.5546875" style="156" customWidth="1"/>
    <col min="5" max="5" width="21.33203125" style="3" customWidth="1"/>
    <col min="6" max="6" width="17" style="3" customWidth="1"/>
    <col min="7" max="7" width="21.6640625" style="3" customWidth="1"/>
    <col min="8" max="8" width="16.44140625" style="3" customWidth="1"/>
    <col min="9" max="9" width="18" style="129" customWidth="1"/>
    <col min="10" max="10" width="15.5546875" style="3" hidden="1" customWidth="1"/>
    <col min="11" max="11" width="16.44140625" style="3" hidden="1" customWidth="1"/>
    <col min="12" max="12" width="17.33203125" style="130" hidden="1" customWidth="1"/>
    <col min="13" max="13" width="27.44140625" style="129" hidden="1" customWidth="1"/>
    <col min="14" max="14" width="17.33203125" style="130" hidden="1" customWidth="1"/>
    <col min="15" max="15" width="18" style="3" hidden="1" customWidth="1"/>
    <col min="16" max="16" width="9.109375" style="3" hidden="1" customWidth="1"/>
    <col min="17" max="17" width="25.5546875" style="3" hidden="1" customWidth="1"/>
    <col min="18" max="18" width="8.88671875" style="3" hidden="1" customWidth="1"/>
    <col min="19" max="19" width="18.109375" style="3" hidden="1" customWidth="1"/>
    <col min="20" max="20" width="21.109375" style="3" hidden="1" customWidth="1"/>
    <col min="21" max="21" width="19.33203125" style="3" hidden="1" customWidth="1"/>
    <col min="22" max="22" width="20.44140625" style="3" hidden="1" customWidth="1"/>
    <col min="23" max="23" width="9.44140625" style="3" hidden="1" customWidth="1"/>
    <col min="24" max="24" width="8.5546875" style="3" customWidth="1"/>
    <col min="25" max="25" width="16.88671875" style="3" customWidth="1"/>
    <col min="26" max="26" width="28.33203125" style="3" customWidth="1"/>
    <col min="27" max="31" width="8.88671875" style="3" customWidth="1"/>
    <col min="32" max="32" width="12.109375" style="3" customWidth="1"/>
    <col min="33" max="33" width="18.44140625" style="3" customWidth="1"/>
    <col min="34" max="34" width="22.5546875" style="80" customWidth="1"/>
    <col min="35" max="35" width="16.6640625" style="80" customWidth="1"/>
    <col min="36" max="36" width="20.6640625" style="80" customWidth="1"/>
    <col min="37" max="37" width="22.44140625" style="3" customWidth="1"/>
    <col min="38" max="38" width="8.88671875" style="3"/>
    <col min="39" max="39" width="11.5546875" style="3" bestFit="1" customWidth="1"/>
    <col min="40" max="42" width="8.88671875" style="3"/>
    <col min="43" max="43" width="23.5546875" style="3" customWidth="1"/>
    <col min="44" max="44" width="24.5546875" style="3" customWidth="1"/>
    <col min="45" max="46" width="8.88671875" style="3"/>
    <col min="47" max="47" width="29.33203125" style="3" customWidth="1"/>
    <col min="48" max="241" width="8.88671875" style="3"/>
    <col min="242" max="242" width="12.109375" style="3" customWidth="1"/>
    <col min="243" max="243" width="79.5546875" style="3" customWidth="1"/>
    <col min="244" max="244" width="22.5546875" style="3" customWidth="1"/>
    <col min="245" max="245" width="16.6640625" style="3" customWidth="1"/>
    <col min="246" max="246" width="13.88671875" style="3" customWidth="1"/>
    <col min="247" max="247" width="22.44140625" style="3" customWidth="1"/>
    <col min="248" max="248" width="16" style="3" customWidth="1"/>
    <col min="249" max="249" width="13.33203125" style="3" customWidth="1"/>
    <col min="250" max="250" width="23.88671875" style="3" customWidth="1"/>
    <col min="251" max="251" width="17" style="3" customWidth="1"/>
    <col min="252" max="252" width="15.109375" style="3" customWidth="1"/>
    <col min="253" max="257" width="0" style="3" hidden="1" customWidth="1"/>
    <col min="258" max="260" width="32.6640625" style="3" customWidth="1"/>
    <col min="261" max="261" width="27.44140625" style="3" customWidth="1"/>
    <col min="262" max="262" width="23.88671875" style="3" customWidth="1"/>
    <col min="263" max="263" width="15.88671875" style="3" customWidth="1"/>
    <col min="264" max="264" width="10.88671875" style="3" customWidth="1"/>
    <col min="265" max="265" width="23.88671875" style="3" customWidth="1"/>
    <col min="266" max="497" width="8.88671875" style="3"/>
    <col min="498" max="498" width="12.109375" style="3" customWidth="1"/>
    <col min="499" max="499" width="79.5546875" style="3" customWidth="1"/>
    <col min="500" max="500" width="22.5546875" style="3" customWidth="1"/>
    <col min="501" max="501" width="16.6640625" style="3" customWidth="1"/>
    <col min="502" max="502" width="13.88671875" style="3" customWidth="1"/>
    <col min="503" max="503" width="22.44140625" style="3" customWidth="1"/>
    <col min="504" max="504" width="16" style="3" customWidth="1"/>
    <col min="505" max="505" width="13.33203125" style="3" customWidth="1"/>
    <col min="506" max="506" width="23.88671875" style="3" customWidth="1"/>
    <col min="507" max="507" width="17" style="3" customWidth="1"/>
    <col min="508" max="508" width="15.109375" style="3" customWidth="1"/>
    <col min="509" max="513" width="0" style="3" hidden="1" customWidth="1"/>
    <col min="514" max="516" width="32.6640625" style="3" customWidth="1"/>
    <col min="517" max="517" width="27.44140625" style="3" customWidth="1"/>
    <col min="518" max="518" width="23.88671875" style="3" customWidth="1"/>
    <col min="519" max="519" width="15.88671875" style="3" customWidth="1"/>
    <col min="520" max="520" width="10.88671875" style="3" customWidth="1"/>
    <col min="521" max="521" width="23.88671875" style="3" customWidth="1"/>
    <col min="522" max="753" width="8.88671875" style="3"/>
    <col min="754" max="754" width="12.109375" style="3" customWidth="1"/>
    <col min="755" max="755" width="79.5546875" style="3" customWidth="1"/>
    <col min="756" max="756" width="22.5546875" style="3" customWidth="1"/>
    <col min="757" max="757" width="16.6640625" style="3" customWidth="1"/>
    <col min="758" max="758" width="13.88671875" style="3" customWidth="1"/>
    <col min="759" max="759" width="22.44140625" style="3" customWidth="1"/>
    <col min="760" max="760" width="16" style="3" customWidth="1"/>
    <col min="761" max="761" width="13.33203125" style="3" customWidth="1"/>
    <col min="762" max="762" width="23.88671875" style="3" customWidth="1"/>
    <col min="763" max="763" width="17" style="3" customWidth="1"/>
    <col min="764" max="764" width="15.109375" style="3" customWidth="1"/>
    <col min="765" max="769" width="0" style="3" hidden="1" customWidth="1"/>
    <col min="770" max="772" width="32.6640625" style="3" customWidth="1"/>
    <col min="773" max="773" width="27.44140625" style="3" customWidth="1"/>
    <col min="774" max="774" width="23.88671875" style="3" customWidth="1"/>
    <col min="775" max="775" width="15.88671875" style="3" customWidth="1"/>
    <col min="776" max="776" width="10.88671875" style="3" customWidth="1"/>
    <col min="777" max="777" width="23.88671875" style="3" customWidth="1"/>
    <col min="778" max="1009" width="8.88671875" style="3"/>
    <col min="1010" max="1010" width="12.109375" style="3" customWidth="1"/>
    <col min="1011" max="1011" width="79.5546875" style="3" customWidth="1"/>
    <col min="1012" max="1012" width="22.5546875" style="3" customWidth="1"/>
    <col min="1013" max="1013" width="16.6640625" style="3" customWidth="1"/>
    <col min="1014" max="1014" width="13.88671875" style="3" customWidth="1"/>
    <col min="1015" max="1015" width="22.44140625" style="3" customWidth="1"/>
    <col min="1016" max="1016" width="16" style="3" customWidth="1"/>
    <col min="1017" max="1017" width="13.33203125" style="3" customWidth="1"/>
    <col min="1018" max="1018" width="23.88671875" style="3" customWidth="1"/>
    <col min="1019" max="1019" width="17" style="3" customWidth="1"/>
    <col min="1020" max="1020" width="15.109375" style="3" customWidth="1"/>
    <col min="1021" max="1025" width="0" style="3" hidden="1" customWidth="1"/>
    <col min="1026" max="1028" width="32.6640625" style="3" customWidth="1"/>
    <col min="1029" max="1029" width="27.44140625" style="3" customWidth="1"/>
    <col min="1030" max="1030" width="23.88671875" style="3" customWidth="1"/>
    <col min="1031" max="1031" width="15.88671875" style="3" customWidth="1"/>
    <col min="1032" max="1032" width="10.88671875" style="3" customWidth="1"/>
    <col min="1033" max="1033" width="23.88671875" style="3" customWidth="1"/>
    <col min="1034" max="1265" width="8.88671875" style="3"/>
    <col min="1266" max="1266" width="12.109375" style="3" customWidth="1"/>
    <col min="1267" max="1267" width="79.5546875" style="3" customWidth="1"/>
    <col min="1268" max="1268" width="22.5546875" style="3" customWidth="1"/>
    <col min="1269" max="1269" width="16.6640625" style="3" customWidth="1"/>
    <col min="1270" max="1270" width="13.88671875" style="3" customWidth="1"/>
    <col min="1271" max="1271" width="22.44140625" style="3" customWidth="1"/>
    <col min="1272" max="1272" width="16" style="3" customWidth="1"/>
    <col min="1273" max="1273" width="13.33203125" style="3" customWidth="1"/>
    <col min="1274" max="1274" width="23.88671875" style="3" customWidth="1"/>
    <col min="1275" max="1275" width="17" style="3" customWidth="1"/>
    <col min="1276" max="1276" width="15.109375" style="3" customWidth="1"/>
    <col min="1277" max="1281" width="0" style="3" hidden="1" customWidth="1"/>
    <col min="1282" max="1284" width="32.6640625" style="3" customWidth="1"/>
    <col min="1285" max="1285" width="27.44140625" style="3" customWidth="1"/>
    <col min="1286" max="1286" width="23.88671875" style="3" customWidth="1"/>
    <col min="1287" max="1287" width="15.88671875" style="3" customWidth="1"/>
    <col min="1288" max="1288" width="10.88671875" style="3" customWidth="1"/>
    <col min="1289" max="1289" width="23.88671875" style="3" customWidth="1"/>
    <col min="1290" max="1521" width="8.88671875" style="3"/>
    <col min="1522" max="1522" width="12.109375" style="3" customWidth="1"/>
    <col min="1523" max="1523" width="79.5546875" style="3" customWidth="1"/>
    <col min="1524" max="1524" width="22.5546875" style="3" customWidth="1"/>
    <col min="1525" max="1525" width="16.6640625" style="3" customWidth="1"/>
    <col min="1526" max="1526" width="13.88671875" style="3" customWidth="1"/>
    <col min="1527" max="1527" width="22.44140625" style="3" customWidth="1"/>
    <col min="1528" max="1528" width="16" style="3" customWidth="1"/>
    <col min="1529" max="1529" width="13.33203125" style="3" customWidth="1"/>
    <col min="1530" max="1530" width="23.88671875" style="3" customWidth="1"/>
    <col min="1531" max="1531" width="17" style="3" customWidth="1"/>
    <col min="1532" max="1532" width="15.109375" style="3" customWidth="1"/>
    <col min="1533" max="1537" width="0" style="3" hidden="1" customWidth="1"/>
    <col min="1538" max="1540" width="32.6640625" style="3" customWidth="1"/>
    <col min="1541" max="1541" width="27.44140625" style="3" customWidth="1"/>
    <col min="1542" max="1542" width="23.88671875" style="3" customWidth="1"/>
    <col min="1543" max="1543" width="15.88671875" style="3" customWidth="1"/>
    <col min="1544" max="1544" width="10.88671875" style="3" customWidth="1"/>
    <col min="1545" max="1545" width="23.88671875" style="3" customWidth="1"/>
    <col min="1546" max="1777" width="8.88671875" style="3"/>
    <col min="1778" max="1778" width="12.109375" style="3" customWidth="1"/>
    <col min="1779" max="1779" width="79.5546875" style="3" customWidth="1"/>
    <col min="1780" max="1780" width="22.5546875" style="3" customWidth="1"/>
    <col min="1781" max="1781" width="16.6640625" style="3" customWidth="1"/>
    <col min="1782" max="1782" width="13.88671875" style="3" customWidth="1"/>
    <col min="1783" max="1783" width="22.44140625" style="3" customWidth="1"/>
    <col min="1784" max="1784" width="16" style="3" customWidth="1"/>
    <col min="1785" max="1785" width="13.33203125" style="3" customWidth="1"/>
    <col min="1786" max="1786" width="23.88671875" style="3" customWidth="1"/>
    <col min="1787" max="1787" width="17" style="3" customWidth="1"/>
    <col min="1788" max="1788" width="15.109375" style="3" customWidth="1"/>
    <col min="1789" max="1793" width="0" style="3" hidden="1" customWidth="1"/>
    <col min="1794" max="1796" width="32.6640625" style="3" customWidth="1"/>
    <col min="1797" max="1797" width="27.44140625" style="3" customWidth="1"/>
    <col min="1798" max="1798" width="23.88671875" style="3" customWidth="1"/>
    <col min="1799" max="1799" width="15.88671875" style="3" customWidth="1"/>
    <col min="1800" max="1800" width="10.88671875" style="3" customWidth="1"/>
    <col min="1801" max="1801" width="23.88671875" style="3" customWidth="1"/>
    <col min="1802" max="2033" width="8.88671875" style="3"/>
    <col min="2034" max="2034" width="12.109375" style="3" customWidth="1"/>
    <col min="2035" max="2035" width="79.5546875" style="3" customWidth="1"/>
    <col min="2036" max="2036" width="22.5546875" style="3" customWidth="1"/>
    <col min="2037" max="2037" width="16.6640625" style="3" customWidth="1"/>
    <col min="2038" max="2038" width="13.88671875" style="3" customWidth="1"/>
    <col min="2039" max="2039" width="22.44140625" style="3" customWidth="1"/>
    <col min="2040" max="2040" width="16" style="3" customWidth="1"/>
    <col min="2041" max="2041" width="13.33203125" style="3" customWidth="1"/>
    <col min="2042" max="2042" width="23.88671875" style="3" customWidth="1"/>
    <col min="2043" max="2043" width="17" style="3" customWidth="1"/>
    <col min="2044" max="2044" width="15.109375" style="3" customWidth="1"/>
    <col min="2045" max="2049" width="0" style="3" hidden="1" customWidth="1"/>
    <col min="2050" max="2052" width="32.6640625" style="3" customWidth="1"/>
    <col min="2053" max="2053" width="27.44140625" style="3" customWidth="1"/>
    <col min="2054" max="2054" width="23.88671875" style="3" customWidth="1"/>
    <col min="2055" max="2055" width="15.88671875" style="3" customWidth="1"/>
    <col min="2056" max="2056" width="10.88671875" style="3" customWidth="1"/>
    <col min="2057" max="2057" width="23.88671875" style="3" customWidth="1"/>
    <col min="2058" max="2289" width="8.88671875" style="3"/>
    <col min="2290" max="2290" width="12.109375" style="3" customWidth="1"/>
    <col min="2291" max="2291" width="79.5546875" style="3" customWidth="1"/>
    <col min="2292" max="2292" width="22.5546875" style="3" customWidth="1"/>
    <col min="2293" max="2293" width="16.6640625" style="3" customWidth="1"/>
    <col min="2294" max="2294" width="13.88671875" style="3" customWidth="1"/>
    <col min="2295" max="2295" width="22.44140625" style="3" customWidth="1"/>
    <col min="2296" max="2296" width="16" style="3" customWidth="1"/>
    <col min="2297" max="2297" width="13.33203125" style="3" customWidth="1"/>
    <col min="2298" max="2298" width="23.88671875" style="3" customWidth="1"/>
    <col min="2299" max="2299" width="17" style="3" customWidth="1"/>
    <col min="2300" max="2300" width="15.109375" style="3" customWidth="1"/>
    <col min="2301" max="2305" width="0" style="3" hidden="1" customWidth="1"/>
    <col min="2306" max="2308" width="32.6640625" style="3" customWidth="1"/>
    <col min="2309" max="2309" width="27.44140625" style="3" customWidth="1"/>
    <col min="2310" max="2310" width="23.88671875" style="3" customWidth="1"/>
    <col min="2311" max="2311" width="15.88671875" style="3" customWidth="1"/>
    <col min="2312" max="2312" width="10.88671875" style="3" customWidth="1"/>
    <col min="2313" max="2313" width="23.88671875" style="3" customWidth="1"/>
    <col min="2314" max="2545" width="8.88671875" style="3"/>
    <col min="2546" max="2546" width="12.109375" style="3" customWidth="1"/>
    <col min="2547" max="2547" width="79.5546875" style="3" customWidth="1"/>
    <col min="2548" max="2548" width="22.5546875" style="3" customWidth="1"/>
    <col min="2549" max="2549" width="16.6640625" style="3" customWidth="1"/>
    <col min="2550" max="2550" width="13.88671875" style="3" customWidth="1"/>
    <col min="2551" max="2551" width="22.44140625" style="3" customWidth="1"/>
    <col min="2552" max="2552" width="16" style="3" customWidth="1"/>
    <col min="2553" max="2553" width="13.33203125" style="3" customWidth="1"/>
    <col min="2554" max="2554" width="23.88671875" style="3" customWidth="1"/>
    <col min="2555" max="2555" width="17" style="3" customWidth="1"/>
    <col min="2556" max="2556" width="15.109375" style="3" customWidth="1"/>
    <col min="2557" max="2561" width="0" style="3" hidden="1" customWidth="1"/>
    <col min="2562" max="2564" width="32.6640625" style="3" customWidth="1"/>
    <col min="2565" max="2565" width="27.44140625" style="3" customWidth="1"/>
    <col min="2566" max="2566" width="23.88671875" style="3" customWidth="1"/>
    <col min="2567" max="2567" width="15.88671875" style="3" customWidth="1"/>
    <col min="2568" max="2568" width="10.88671875" style="3" customWidth="1"/>
    <col min="2569" max="2569" width="23.88671875" style="3" customWidth="1"/>
    <col min="2570" max="2801" width="8.88671875" style="3"/>
    <col min="2802" max="2802" width="12.109375" style="3" customWidth="1"/>
    <col min="2803" max="2803" width="79.5546875" style="3" customWidth="1"/>
    <col min="2804" max="2804" width="22.5546875" style="3" customWidth="1"/>
    <col min="2805" max="2805" width="16.6640625" style="3" customWidth="1"/>
    <col min="2806" max="2806" width="13.88671875" style="3" customWidth="1"/>
    <col min="2807" max="2807" width="22.44140625" style="3" customWidth="1"/>
    <col min="2808" max="2808" width="16" style="3" customWidth="1"/>
    <col min="2809" max="2809" width="13.33203125" style="3" customWidth="1"/>
    <col min="2810" max="2810" width="23.88671875" style="3" customWidth="1"/>
    <col min="2811" max="2811" width="17" style="3" customWidth="1"/>
    <col min="2812" max="2812" width="15.109375" style="3" customWidth="1"/>
    <col min="2813" max="2817" width="0" style="3" hidden="1" customWidth="1"/>
    <col min="2818" max="2820" width="32.6640625" style="3" customWidth="1"/>
    <col min="2821" max="2821" width="27.44140625" style="3" customWidth="1"/>
    <col min="2822" max="2822" width="23.88671875" style="3" customWidth="1"/>
    <col min="2823" max="2823" width="15.88671875" style="3" customWidth="1"/>
    <col min="2824" max="2824" width="10.88671875" style="3" customWidth="1"/>
    <col min="2825" max="2825" width="23.88671875" style="3" customWidth="1"/>
    <col min="2826" max="3057" width="8.88671875" style="3"/>
    <col min="3058" max="3058" width="12.109375" style="3" customWidth="1"/>
    <col min="3059" max="3059" width="79.5546875" style="3" customWidth="1"/>
    <col min="3060" max="3060" width="22.5546875" style="3" customWidth="1"/>
    <col min="3061" max="3061" width="16.6640625" style="3" customWidth="1"/>
    <col min="3062" max="3062" width="13.88671875" style="3" customWidth="1"/>
    <col min="3063" max="3063" width="22.44140625" style="3" customWidth="1"/>
    <col min="3064" max="3064" width="16" style="3" customWidth="1"/>
    <col min="3065" max="3065" width="13.33203125" style="3" customWidth="1"/>
    <col min="3066" max="3066" width="23.88671875" style="3" customWidth="1"/>
    <col min="3067" max="3067" width="17" style="3" customWidth="1"/>
    <col min="3068" max="3068" width="15.109375" style="3" customWidth="1"/>
    <col min="3069" max="3073" width="0" style="3" hidden="1" customWidth="1"/>
    <col min="3074" max="3076" width="32.6640625" style="3" customWidth="1"/>
    <col min="3077" max="3077" width="27.44140625" style="3" customWidth="1"/>
    <col min="3078" max="3078" width="23.88671875" style="3" customWidth="1"/>
    <col min="3079" max="3079" width="15.88671875" style="3" customWidth="1"/>
    <col min="3080" max="3080" width="10.88671875" style="3" customWidth="1"/>
    <col min="3081" max="3081" width="23.88671875" style="3" customWidth="1"/>
    <col min="3082" max="3313" width="8.88671875" style="3"/>
    <col min="3314" max="3314" width="12.109375" style="3" customWidth="1"/>
    <col min="3315" max="3315" width="79.5546875" style="3" customWidth="1"/>
    <col min="3316" max="3316" width="22.5546875" style="3" customWidth="1"/>
    <col min="3317" max="3317" width="16.6640625" style="3" customWidth="1"/>
    <col min="3318" max="3318" width="13.88671875" style="3" customWidth="1"/>
    <col min="3319" max="3319" width="22.44140625" style="3" customWidth="1"/>
    <col min="3320" max="3320" width="16" style="3" customWidth="1"/>
    <col min="3321" max="3321" width="13.33203125" style="3" customWidth="1"/>
    <col min="3322" max="3322" width="23.88671875" style="3" customWidth="1"/>
    <col min="3323" max="3323" width="17" style="3" customWidth="1"/>
    <col min="3324" max="3324" width="15.109375" style="3" customWidth="1"/>
    <col min="3325" max="3329" width="0" style="3" hidden="1" customWidth="1"/>
    <col min="3330" max="3332" width="32.6640625" style="3" customWidth="1"/>
    <col min="3333" max="3333" width="27.44140625" style="3" customWidth="1"/>
    <col min="3334" max="3334" width="23.88671875" style="3" customWidth="1"/>
    <col min="3335" max="3335" width="15.88671875" style="3" customWidth="1"/>
    <col min="3336" max="3336" width="10.88671875" style="3" customWidth="1"/>
    <col min="3337" max="3337" width="23.88671875" style="3" customWidth="1"/>
    <col min="3338" max="3569" width="8.88671875" style="3"/>
    <col min="3570" max="3570" width="12.109375" style="3" customWidth="1"/>
    <col min="3571" max="3571" width="79.5546875" style="3" customWidth="1"/>
    <col min="3572" max="3572" width="22.5546875" style="3" customWidth="1"/>
    <col min="3573" max="3573" width="16.6640625" style="3" customWidth="1"/>
    <col min="3574" max="3574" width="13.88671875" style="3" customWidth="1"/>
    <col min="3575" max="3575" width="22.44140625" style="3" customWidth="1"/>
    <col min="3576" max="3576" width="16" style="3" customWidth="1"/>
    <col min="3577" max="3577" width="13.33203125" style="3" customWidth="1"/>
    <col min="3578" max="3578" width="23.88671875" style="3" customWidth="1"/>
    <col min="3579" max="3579" width="17" style="3" customWidth="1"/>
    <col min="3580" max="3580" width="15.109375" style="3" customWidth="1"/>
    <col min="3581" max="3585" width="0" style="3" hidden="1" customWidth="1"/>
    <col min="3586" max="3588" width="32.6640625" style="3" customWidth="1"/>
    <col min="3589" max="3589" width="27.44140625" style="3" customWidth="1"/>
    <col min="3590" max="3590" width="23.88671875" style="3" customWidth="1"/>
    <col min="3591" max="3591" width="15.88671875" style="3" customWidth="1"/>
    <col min="3592" max="3592" width="10.88671875" style="3" customWidth="1"/>
    <col min="3593" max="3593" width="23.88671875" style="3" customWidth="1"/>
    <col min="3594" max="3825" width="8.88671875" style="3"/>
    <col min="3826" max="3826" width="12.109375" style="3" customWidth="1"/>
    <col min="3827" max="3827" width="79.5546875" style="3" customWidth="1"/>
    <col min="3828" max="3828" width="22.5546875" style="3" customWidth="1"/>
    <col min="3829" max="3829" width="16.6640625" style="3" customWidth="1"/>
    <col min="3830" max="3830" width="13.88671875" style="3" customWidth="1"/>
    <col min="3831" max="3831" width="22.44140625" style="3" customWidth="1"/>
    <col min="3832" max="3832" width="16" style="3" customWidth="1"/>
    <col min="3833" max="3833" width="13.33203125" style="3" customWidth="1"/>
    <col min="3834" max="3834" width="23.88671875" style="3" customWidth="1"/>
    <col min="3835" max="3835" width="17" style="3" customWidth="1"/>
    <col min="3836" max="3836" width="15.109375" style="3" customWidth="1"/>
    <col min="3837" max="3841" width="0" style="3" hidden="1" customWidth="1"/>
    <col min="3842" max="3844" width="32.6640625" style="3" customWidth="1"/>
    <col min="3845" max="3845" width="27.44140625" style="3" customWidth="1"/>
    <col min="3846" max="3846" width="23.88671875" style="3" customWidth="1"/>
    <col min="3847" max="3847" width="15.88671875" style="3" customWidth="1"/>
    <col min="3848" max="3848" width="10.88671875" style="3" customWidth="1"/>
    <col min="3849" max="3849" width="23.88671875" style="3" customWidth="1"/>
    <col min="3850" max="4081" width="8.88671875" style="3"/>
    <col min="4082" max="4082" width="12.109375" style="3" customWidth="1"/>
    <col min="4083" max="4083" width="79.5546875" style="3" customWidth="1"/>
    <col min="4084" max="4084" width="22.5546875" style="3" customWidth="1"/>
    <col min="4085" max="4085" width="16.6640625" style="3" customWidth="1"/>
    <col min="4086" max="4086" width="13.88671875" style="3" customWidth="1"/>
    <col min="4087" max="4087" width="22.44140625" style="3" customWidth="1"/>
    <col min="4088" max="4088" width="16" style="3" customWidth="1"/>
    <col min="4089" max="4089" width="13.33203125" style="3" customWidth="1"/>
    <col min="4090" max="4090" width="23.88671875" style="3" customWidth="1"/>
    <col min="4091" max="4091" width="17" style="3" customWidth="1"/>
    <col min="4092" max="4092" width="15.109375" style="3" customWidth="1"/>
    <col min="4093" max="4097" width="0" style="3" hidden="1" customWidth="1"/>
    <col min="4098" max="4100" width="32.6640625" style="3" customWidth="1"/>
    <col min="4101" max="4101" width="27.44140625" style="3" customWidth="1"/>
    <col min="4102" max="4102" width="23.88671875" style="3" customWidth="1"/>
    <col min="4103" max="4103" width="15.88671875" style="3" customWidth="1"/>
    <col min="4104" max="4104" width="10.88671875" style="3" customWidth="1"/>
    <col min="4105" max="4105" width="23.88671875" style="3" customWidth="1"/>
    <col min="4106" max="4337" width="8.88671875" style="3"/>
    <col min="4338" max="4338" width="12.109375" style="3" customWidth="1"/>
    <col min="4339" max="4339" width="79.5546875" style="3" customWidth="1"/>
    <col min="4340" max="4340" width="22.5546875" style="3" customWidth="1"/>
    <col min="4341" max="4341" width="16.6640625" style="3" customWidth="1"/>
    <col min="4342" max="4342" width="13.88671875" style="3" customWidth="1"/>
    <col min="4343" max="4343" width="22.44140625" style="3" customWidth="1"/>
    <col min="4344" max="4344" width="16" style="3" customWidth="1"/>
    <col min="4345" max="4345" width="13.33203125" style="3" customWidth="1"/>
    <col min="4346" max="4346" width="23.88671875" style="3" customWidth="1"/>
    <col min="4347" max="4347" width="17" style="3" customWidth="1"/>
    <col min="4348" max="4348" width="15.109375" style="3" customWidth="1"/>
    <col min="4349" max="4353" width="0" style="3" hidden="1" customWidth="1"/>
    <col min="4354" max="4356" width="32.6640625" style="3" customWidth="1"/>
    <col min="4357" max="4357" width="27.44140625" style="3" customWidth="1"/>
    <col min="4358" max="4358" width="23.88671875" style="3" customWidth="1"/>
    <col min="4359" max="4359" width="15.88671875" style="3" customWidth="1"/>
    <col min="4360" max="4360" width="10.88671875" style="3" customWidth="1"/>
    <col min="4361" max="4361" width="23.88671875" style="3" customWidth="1"/>
    <col min="4362" max="4593" width="8.88671875" style="3"/>
    <col min="4594" max="4594" width="12.109375" style="3" customWidth="1"/>
    <col min="4595" max="4595" width="79.5546875" style="3" customWidth="1"/>
    <col min="4596" max="4596" width="22.5546875" style="3" customWidth="1"/>
    <col min="4597" max="4597" width="16.6640625" style="3" customWidth="1"/>
    <col min="4598" max="4598" width="13.88671875" style="3" customWidth="1"/>
    <col min="4599" max="4599" width="22.44140625" style="3" customWidth="1"/>
    <col min="4600" max="4600" width="16" style="3" customWidth="1"/>
    <col min="4601" max="4601" width="13.33203125" style="3" customWidth="1"/>
    <col min="4602" max="4602" width="23.88671875" style="3" customWidth="1"/>
    <col min="4603" max="4603" width="17" style="3" customWidth="1"/>
    <col min="4604" max="4604" width="15.109375" style="3" customWidth="1"/>
    <col min="4605" max="4609" width="0" style="3" hidden="1" customWidth="1"/>
    <col min="4610" max="4612" width="32.6640625" style="3" customWidth="1"/>
    <col min="4613" max="4613" width="27.44140625" style="3" customWidth="1"/>
    <col min="4614" max="4614" width="23.88671875" style="3" customWidth="1"/>
    <col min="4615" max="4615" width="15.88671875" style="3" customWidth="1"/>
    <col min="4616" max="4616" width="10.88671875" style="3" customWidth="1"/>
    <col min="4617" max="4617" width="23.88671875" style="3" customWidth="1"/>
    <col min="4618" max="4849" width="8.88671875" style="3"/>
    <col min="4850" max="4850" width="12.109375" style="3" customWidth="1"/>
    <col min="4851" max="4851" width="79.5546875" style="3" customWidth="1"/>
    <col min="4852" max="4852" width="22.5546875" style="3" customWidth="1"/>
    <col min="4853" max="4853" width="16.6640625" style="3" customWidth="1"/>
    <col min="4854" max="4854" width="13.88671875" style="3" customWidth="1"/>
    <col min="4855" max="4855" width="22.44140625" style="3" customWidth="1"/>
    <col min="4856" max="4856" width="16" style="3" customWidth="1"/>
    <col min="4857" max="4857" width="13.33203125" style="3" customWidth="1"/>
    <col min="4858" max="4858" width="23.88671875" style="3" customWidth="1"/>
    <col min="4859" max="4859" width="17" style="3" customWidth="1"/>
    <col min="4860" max="4860" width="15.109375" style="3" customWidth="1"/>
    <col min="4861" max="4865" width="0" style="3" hidden="1" customWidth="1"/>
    <col min="4866" max="4868" width="32.6640625" style="3" customWidth="1"/>
    <col min="4869" max="4869" width="27.44140625" style="3" customWidth="1"/>
    <col min="4870" max="4870" width="23.88671875" style="3" customWidth="1"/>
    <col min="4871" max="4871" width="15.88671875" style="3" customWidth="1"/>
    <col min="4872" max="4872" width="10.88671875" style="3" customWidth="1"/>
    <col min="4873" max="4873" width="23.88671875" style="3" customWidth="1"/>
    <col min="4874" max="5105" width="8.88671875" style="3"/>
    <col min="5106" max="5106" width="12.109375" style="3" customWidth="1"/>
    <col min="5107" max="5107" width="79.5546875" style="3" customWidth="1"/>
    <col min="5108" max="5108" width="22.5546875" style="3" customWidth="1"/>
    <col min="5109" max="5109" width="16.6640625" style="3" customWidth="1"/>
    <col min="5110" max="5110" width="13.88671875" style="3" customWidth="1"/>
    <col min="5111" max="5111" width="22.44140625" style="3" customWidth="1"/>
    <col min="5112" max="5112" width="16" style="3" customWidth="1"/>
    <col min="5113" max="5113" width="13.33203125" style="3" customWidth="1"/>
    <col min="5114" max="5114" width="23.88671875" style="3" customWidth="1"/>
    <col min="5115" max="5115" width="17" style="3" customWidth="1"/>
    <col min="5116" max="5116" width="15.109375" style="3" customWidth="1"/>
    <col min="5117" max="5121" width="0" style="3" hidden="1" customWidth="1"/>
    <col min="5122" max="5124" width="32.6640625" style="3" customWidth="1"/>
    <col min="5125" max="5125" width="27.44140625" style="3" customWidth="1"/>
    <col min="5126" max="5126" width="23.88671875" style="3" customWidth="1"/>
    <col min="5127" max="5127" width="15.88671875" style="3" customWidth="1"/>
    <col min="5128" max="5128" width="10.88671875" style="3" customWidth="1"/>
    <col min="5129" max="5129" width="23.88671875" style="3" customWidth="1"/>
    <col min="5130" max="5361" width="8.88671875" style="3"/>
    <col min="5362" max="5362" width="12.109375" style="3" customWidth="1"/>
    <col min="5363" max="5363" width="79.5546875" style="3" customWidth="1"/>
    <col min="5364" max="5364" width="22.5546875" style="3" customWidth="1"/>
    <col min="5365" max="5365" width="16.6640625" style="3" customWidth="1"/>
    <col min="5366" max="5366" width="13.88671875" style="3" customWidth="1"/>
    <col min="5367" max="5367" width="22.44140625" style="3" customWidth="1"/>
    <col min="5368" max="5368" width="16" style="3" customWidth="1"/>
    <col min="5369" max="5369" width="13.33203125" style="3" customWidth="1"/>
    <col min="5370" max="5370" width="23.88671875" style="3" customWidth="1"/>
    <col min="5371" max="5371" width="17" style="3" customWidth="1"/>
    <col min="5372" max="5372" width="15.109375" style="3" customWidth="1"/>
    <col min="5373" max="5377" width="0" style="3" hidden="1" customWidth="1"/>
    <col min="5378" max="5380" width="32.6640625" style="3" customWidth="1"/>
    <col min="5381" max="5381" width="27.44140625" style="3" customWidth="1"/>
    <col min="5382" max="5382" width="23.88671875" style="3" customWidth="1"/>
    <col min="5383" max="5383" width="15.88671875" style="3" customWidth="1"/>
    <col min="5384" max="5384" width="10.88671875" style="3" customWidth="1"/>
    <col min="5385" max="5385" width="23.88671875" style="3" customWidth="1"/>
    <col min="5386" max="5617" width="8.88671875" style="3"/>
    <col min="5618" max="5618" width="12.109375" style="3" customWidth="1"/>
    <col min="5619" max="5619" width="79.5546875" style="3" customWidth="1"/>
    <col min="5620" max="5620" width="22.5546875" style="3" customWidth="1"/>
    <col min="5621" max="5621" width="16.6640625" style="3" customWidth="1"/>
    <col min="5622" max="5622" width="13.88671875" style="3" customWidth="1"/>
    <col min="5623" max="5623" width="22.44140625" style="3" customWidth="1"/>
    <col min="5624" max="5624" width="16" style="3" customWidth="1"/>
    <col min="5625" max="5625" width="13.33203125" style="3" customWidth="1"/>
    <col min="5626" max="5626" width="23.88671875" style="3" customWidth="1"/>
    <col min="5627" max="5627" width="17" style="3" customWidth="1"/>
    <col min="5628" max="5628" width="15.109375" style="3" customWidth="1"/>
    <col min="5629" max="5633" width="0" style="3" hidden="1" customWidth="1"/>
    <col min="5634" max="5636" width="32.6640625" style="3" customWidth="1"/>
    <col min="5637" max="5637" width="27.44140625" style="3" customWidth="1"/>
    <col min="5638" max="5638" width="23.88671875" style="3" customWidth="1"/>
    <col min="5639" max="5639" width="15.88671875" style="3" customWidth="1"/>
    <col min="5640" max="5640" width="10.88671875" style="3" customWidth="1"/>
    <col min="5641" max="5641" width="23.88671875" style="3" customWidth="1"/>
    <col min="5642" max="5873" width="8.88671875" style="3"/>
    <col min="5874" max="5874" width="12.109375" style="3" customWidth="1"/>
    <col min="5875" max="5875" width="79.5546875" style="3" customWidth="1"/>
    <col min="5876" max="5876" width="22.5546875" style="3" customWidth="1"/>
    <col min="5877" max="5877" width="16.6640625" style="3" customWidth="1"/>
    <col min="5878" max="5878" width="13.88671875" style="3" customWidth="1"/>
    <col min="5879" max="5879" width="22.44140625" style="3" customWidth="1"/>
    <col min="5880" max="5880" width="16" style="3" customWidth="1"/>
    <col min="5881" max="5881" width="13.33203125" style="3" customWidth="1"/>
    <col min="5882" max="5882" width="23.88671875" style="3" customWidth="1"/>
    <col min="5883" max="5883" width="17" style="3" customWidth="1"/>
    <col min="5884" max="5884" width="15.109375" style="3" customWidth="1"/>
    <col min="5885" max="5889" width="0" style="3" hidden="1" customWidth="1"/>
    <col min="5890" max="5892" width="32.6640625" style="3" customWidth="1"/>
    <col min="5893" max="5893" width="27.44140625" style="3" customWidth="1"/>
    <col min="5894" max="5894" width="23.88671875" style="3" customWidth="1"/>
    <col min="5895" max="5895" width="15.88671875" style="3" customWidth="1"/>
    <col min="5896" max="5896" width="10.88671875" style="3" customWidth="1"/>
    <col min="5897" max="5897" width="23.88671875" style="3" customWidth="1"/>
    <col min="5898" max="6129" width="8.88671875" style="3"/>
    <col min="6130" max="6130" width="12.109375" style="3" customWidth="1"/>
    <col min="6131" max="6131" width="79.5546875" style="3" customWidth="1"/>
    <col min="6132" max="6132" width="22.5546875" style="3" customWidth="1"/>
    <col min="6133" max="6133" width="16.6640625" style="3" customWidth="1"/>
    <col min="6134" max="6134" width="13.88671875" style="3" customWidth="1"/>
    <col min="6135" max="6135" width="22.44140625" style="3" customWidth="1"/>
    <col min="6136" max="6136" width="16" style="3" customWidth="1"/>
    <col min="6137" max="6137" width="13.33203125" style="3" customWidth="1"/>
    <col min="6138" max="6138" width="23.88671875" style="3" customWidth="1"/>
    <col min="6139" max="6139" width="17" style="3" customWidth="1"/>
    <col min="6140" max="6140" width="15.109375" style="3" customWidth="1"/>
    <col min="6141" max="6145" width="0" style="3" hidden="1" customWidth="1"/>
    <col min="6146" max="6148" width="32.6640625" style="3" customWidth="1"/>
    <col min="6149" max="6149" width="27.44140625" style="3" customWidth="1"/>
    <col min="6150" max="6150" width="23.88671875" style="3" customWidth="1"/>
    <col min="6151" max="6151" width="15.88671875" style="3" customWidth="1"/>
    <col min="6152" max="6152" width="10.88671875" style="3" customWidth="1"/>
    <col min="6153" max="6153" width="23.88671875" style="3" customWidth="1"/>
    <col min="6154" max="6385" width="8.88671875" style="3"/>
    <col min="6386" max="6386" width="12.109375" style="3" customWidth="1"/>
    <col min="6387" max="6387" width="79.5546875" style="3" customWidth="1"/>
    <col min="6388" max="6388" width="22.5546875" style="3" customWidth="1"/>
    <col min="6389" max="6389" width="16.6640625" style="3" customWidth="1"/>
    <col min="6390" max="6390" width="13.88671875" style="3" customWidth="1"/>
    <col min="6391" max="6391" width="22.44140625" style="3" customWidth="1"/>
    <col min="6392" max="6392" width="16" style="3" customWidth="1"/>
    <col min="6393" max="6393" width="13.33203125" style="3" customWidth="1"/>
    <col min="6394" max="6394" width="23.88671875" style="3" customWidth="1"/>
    <col min="6395" max="6395" width="17" style="3" customWidth="1"/>
    <col min="6396" max="6396" width="15.109375" style="3" customWidth="1"/>
    <col min="6397" max="6401" width="0" style="3" hidden="1" customWidth="1"/>
    <col min="6402" max="6404" width="32.6640625" style="3" customWidth="1"/>
    <col min="6405" max="6405" width="27.44140625" style="3" customWidth="1"/>
    <col min="6406" max="6406" width="23.88671875" style="3" customWidth="1"/>
    <col min="6407" max="6407" width="15.88671875" style="3" customWidth="1"/>
    <col min="6408" max="6408" width="10.88671875" style="3" customWidth="1"/>
    <col min="6409" max="6409" width="23.88671875" style="3" customWidth="1"/>
    <col min="6410" max="6641" width="8.88671875" style="3"/>
    <col min="6642" max="6642" width="12.109375" style="3" customWidth="1"/>
    <col min="6643" max="6643" width="79.5546875" style="3" customWidth="1"/>
    <col min="6644" max="6644" width="22.5546875" style="3" customWidth="1"/>
    <col min="6645" max="6645" width="16.6640625" style="3" customWidth="1"/>
    <col min="6646" max="6646" width="13.88671875" style="3" customWidth="1"/>
    <col min="6647" max="6647" width="22.44140625" style="3" customWidth="1"/>
    <col min="6648" max="6648" width="16" style="3" customWidth="1"/>
    <col min="6649" max="6649" width="13.33203125" style="3" customWidth="1"/>
    <col min="6650" max="6650" width="23.88671875" style="3" customWidth="1"/>
    <col min="6651" max="6651" width="17" style="3" customWidth="1"/>
    <col min="6652" max="6652" width="15.109375" style="3" customWidth="1"/>
    <col min="6653" max="6657" width="0" style="3" hidden="1" customWidth="1"/>
    <col min="6658" max="6660" width="32.6640625" style="3" customWidth="1"/>
    <col min="6661" max="6661" width="27.44140625" style="3" customWidth="1"/>
    <col min="6662" max="6662" width="23.88671875" style="3" customWidth="1"/>
    <col min="6663" max="6663" width="15.88671875" style="3" customWidth="1"/>
    <col min="6664" max="6664" width="10.88671875" style="3" customWidth="1"/>
    <col min="6665" max="6665" width="23.88671875" style="3" customWidth="1"/>
    <col min="6666" max="6897" width="8.88671875" style="3"/>
    <col min="6898" max="6898" width="12.109375" style="3" customWidth="1"/>
    <col min="6899" max="6899" width="79.5546875" style="3" customWidth="1"/>
    <col min="6900" max="6900" width="22.5546875" style="3" customWidth="1"/>
    <col min="6901" max="6901" width="16.6640625" style="3" customWidth="1"/>
    <col min="6902" max="6902" width="13.88671875" style="3" customWidth="1"/>
    <col min="6903" max="6903" width="22.44140625" style="3" customWidth="1"/>
    <col min="6904" max="6904" width="16" style="3" customWidth="1"/>
    <col min="6905" max="6905" width="13.33203125" style="3" customWidth="1"/>
    <col min="6906" max="6906" width="23.88671875" style="3" customWidth="1"/>
    <col min="6907" max="6907" width="17" style="3" customWidth="1"/>
    <col min="6908" max="6908" width="15.109375" style="3" customWidth="1"/>
    <col min="6909" max="6913" width="0" style="3" hidden="1" customWidth="1"/>
    <col min="6914" max="6916" width="32.6640625" style="3" customWidth="1"/>
    <col min="6917" max="6917" width="27.44140625" style="3" customWidth="1"/>
    <col min="6918" max="6918" width="23.88671875" style="3" customWidth="1"/>
    <col min="6919" max="6919" width="15.88671875" style="3" customWidth="1"/>
    <col min="6920" max="6920" width="10.88671875" style="3" customWidth="1"/>
    <col min="6921" max="6921" width="23.88671875" style="3" customWidth="1"/>
    <col min="6922" max="7153" width="8.88671875" style="3"/>
    <col min="7154" max="7154" width="12.109375" style="3" customWidth="1"/>
    <col min="7155" max="7155" width="79.5546875" style="3" customWidth="1"/>
    <col min="7156" max="7156" width="22.5546875" style="3" customWidth="1"/>
    <col min="7157" max="7157" width="16.6640625" style="3" customWidth="1"/>
    <col min="7158" max="7158" width="13.88671875" style="3" customWidth="1"/>
    <col min="7159" max="7159" width="22.44140625" style="3" customWidth="1"/>
    <col min="7160" max="7160" width="16" style="3" customWidth="1"/>
    <col min="7161" max="7161" width="13.33203125" style="3" customWidth="1"/>
    <col min="7162" max="7162" width="23.88671875" style="3" customWidth="1"/>
    <col min="7163" max="7163" width="17" style="3" customWidth="1"/>
    <col min="7164" max="7164" width="15.109375" style="3" customWidth="1"/>
    <col min="7165" max="7169" width="0" style="3" hidden="1" customWidth="1"/>
    <col min="7170" max="7172" width="32.6640625" style="3" customWidth="1"/>
    <col min="7173" max="7173" width="27.44140625" style="3" customWidth="1"/>
    <col min="7174" max="7174" width="23.88671875" style="3" customWidth="1"/>
    <col min="7175" max="7175" width="15.88671875" style="3" customWidth="1"/>
    <col min="7176" max="7176" width="10.88671875" style="3" customWidth="1"/>
    <col min="7177" max="7177" width="23.88671875" style="3" customWidth="1"/>
    <col min="7178" max="7409" width="8.88671875" style="3"/>
    <col min="7410" max="7410" width="12.109375" style="3" customWidth="1"/>
    <col min="7411" max="7411" width="79.5546875" style="3" customWidth="1"/>
    <col min="7412" max="7412" width="22.5546875" style="3" customWidth="1"/>
    <col min="7413" max="7413" width="16.6640625" style="3" customWidth="1"/>
    <col min="7414" max="7414" width="13.88671875" style="3" customWidth="1"/>
    <col min="7415" max="7415" width="22.44140625" style="3" customWidth="1"/>
    <col min="7416" max="7416" width="16" style="3" customWidth="1"/>
    <col min="7417" max="7417" width="13.33203125" style="3" customWidth="1"/>
    <col min="7418" max="7418" width="23.88671875" style="3" customWidth="1"/>
    <col min="7419" max="7419" width="17" style="3" customWidth="1"/>
    <col min="7420" max="7420" width="15.109375" style="3" customWidth="1"/>
    <col min="7421" max="7425" width="0" style="3" hidden="1" customWidth="1"/>
    <col min="7426" max="7428" width="32.6640625" style="3" customWidth="1"/>
    <col min="7429" max="7429" width="27.44140625" style="3" customWidth="1"/>
    <col min="7430" max="7430" width="23.88671875" style="3" customWidth="1"/>
    <col min="7431" max="7431" width="15.88671875" style="3" customWidth="1"/>
    <col min="7432" max="7432" width="10.88671875" style="3" customWidth="1"/>
    <col min="7433" max="7433" width="23.88671875" style="3" customWidth="1"/>
    <col min="7434" max="7665" width="8.88671875" style="3"/>
    <col min="7666" max="7666" width="12.109375" style="3" customWidth="1"/>
    <col min="7667" max="7667" width="79.5546875" style="3" customWidth="1"/>
    <col min="7668" max="7668" width="22.5546875" style="3" customWidth="1"/>
    <col min="7669" max="7669" width="16.6640625" style="3" customWidth="1"/>
    <col min="7670" max="7670" width="13.88671875" style="3" customWidth="1"/>
    <col min="7671" max="7671" width="22.44140625" style="3" customWidth="1"/>
    <col min="7672" max="7672" width="16" style="3" customWidth="1"/>
    <col min="7673" max="7673" width="13.33203125" style="3" customWidth="1"/>
    <col min="7674" max="7674" width="23.88671875" style="3" customWidth="1"/>
    <col min="7675" max="7675" width="17" style="3" customWidth="1"/>
    <col min="7676" max="7676" width="15.109375" style="3" customWidth="1"/>
    <col min="7677" max="7681" width="0" style="3" hidden="1" customWidth="1"/>
    <col min="7682" max="7684" width="32.6640625" style="3" customWidth="1"/>
    <col min="7685" max="7685" width="27.44140625" style="3" customWidth="1"/>
    <col min="7686" max="7686" width="23.88671875" style="3" customWidth="1"/>
    <col min="7687" max="7687" width="15.88671875" style="3" customWidth="1"/>
    <col min="7688" max="7688" width="10.88671875" style="3" customWidth="1"/>
    <col min="7689" max="7689" width="23.88671875" style="3" customWidth="1"/>
    <col min="7690" max="7921" width="8.88671875" style="3"/>
    <col min="7922" max="7922" width="12.109375" style="3" customWidth="1"/>
    <col min="7923" max="7923" width="79.5546875" style="3" customWidth="1"/>
    <col min="7924" max="7924" width="22.5546875" style="3" customWidth="1"/>
    <col min="7925" max="7925" width="16.6640625" style="3" customWidth="1"/>
    <col min="7926" max="7926" width="13.88671875" style="3" customWidth="1"/>
    <col min="7927" max="7927" width="22.44140625" style="3" customWidth="1"/>
    <col min="7928" max="7928" width="16" style="3" customWidth="1"/>
    <col min="7929" max="7929" width="13.33203125" style="3" customWidth="1"/>
    <col min="7930" max="7930" width="23.88671875" style="3" customWidth="1"/>
    <col min="7931" max="7931" width="17" style="3" customWidth="1"/>
    <col min="7932" max="7932" width="15.109375" style="3" customWidth="1"/>
    <col min="7933" max="7937" width="0" style="3" hidden="1" customWidth="1"/>
    <col min="7938" max="7940" width="32.6640625" style="3" customWidth="1"/>
    <col min="7941" max="7941" width="27.44140625" style="3" customWidth="1"/>
    <col min="7942" max="7942" width="23.88671875" style="3" customWidth="1"/>
    <col min="7943" max="7943" width="15.88671875" style="3" customWidth="1"/>
    <col min="7944" max="7944" width="10.88671875" style="3" customWidth="1"/>
    <col min="7945" max="7945" width="23.88671875" style="3" customWidth="1"/>
    <col min="7946" max="8177" width="8.88671875" style="3"/>
    <col min="8178" max="8178" width="12.109375" style="3" customWidth="1"/>
    <col min="8179" max="8179" width="79.5546875" style="3" customWidth="1"/>
    <col min="8180" max="8180" width="22.5546875" style="3" customWidth="1"/>
    <col min="8181" max="8181" width="16.6640625" style="3" customWidth="1"/>
    <col min="8182" max="8182" width="13.88671875" style="3" customWidth="1"/>
    <col min="8183" max="8183" width="22.44140625" style="3" customWidth="1"/>
    <col min="8184" max="8184" width="16" style="3" customWidth="1"/>
    <col min="8185" max="8185" width="13.33203125" style="3" customWidth="1"/>
    <col min="8186" max="8186" width="23.88671875" style="3" customWidth="1"/>
    <col min="8187" max="8187" width="17" style="3" customWidth="1"/>
    <col min="8188" max="8188" width="15.109375" style="3" customWidth="1"/>
    <col min="8189" max="8193" width="0" style="3" hidden="1" customWidth="1"/>
    <col min="8194" max="8196" width="32.6640625" style="3" customWidth="1"/>
    <col min="8197" max="8197" width="27.44140625" style="3" customWidth="1"/>
    <col min="8198" max="8198" width="23.88671875" style="3" customWidth="1"/>
    <col min="8199" max="8199" width="15.88671875" style="3" customWidth="1"/>
    <col min="8200" max="8200" width="10.88671875" style="3" customWidth="1"/>
    <col min="8201" max="8201" width="23.88671875" style="3" customWidth="1"/>
    <col min="8202" max="8433" width="8.88671875" style="3"/>
    <col min="8434" max="8434" width="12.109375" style="3" customWidth="1"/>
    <col min="8435" max="8435" width="79.5546875" style="3" customWidth="1"/>
    <col min="8436" max="8436" width="22.5546875" style="3" customWidth="1"/>
    <col min="8437" max="8437" width="16.6640625" style="3" customWidth="1"/>
    <col min="8438" max="8438" width="13.88671875" style="3" customWidth="1"/>
    <col min="8439" max="8439" width="22.44140625" style="3" customWidth="1"/>
    <col min="8440" max="8440" width="16" style="3" customWidth="1"/>
    <col min="8441" max="8441" width="13.33203125" style="3" customWidth="1"/>
    <col min="8442" max="8442" width="23.88671875" style="3" customWidth="1"/>
    <col min="8443" max="8443" width="17" style="3" customWidth="1"/>
    <col min="8444" max="8444" width="15.109375" style="3" customWidth="1"/>
    <col min="8445" max="8449" width="0" style="3" hidden="1" customWidth="1"/>
    <col min="8450" max="8452" width="32.6640625" style="3" customWidth="1"/>
    <col min="8453" max="8453" width="27.44140625" style="3" customWidth="1"/>
    <col min="8454" max="8454" width="23.88671875" style="3" customWidth="1"/>
    <col min="8455" max="8455" width="15.88671875" style="3" customWidth="1"/>
    <col min="8456" max="8456" width="10.88671875" style="3" customWidth="1"/>
    <col min="8457" max="8457" width="23.88671875" style="3" customWidth="1"/>
    <col min="8458" max="8689" width="8.88671875" style="3"/>
    <col min="8690" max="8690" width="12.109375" style="3" customWidth="1"/>
    <col min="8691" max="8691" width="79.5546875" style="3" customWidth="1"/>
    <col min="8692" max="8692" width="22.5546875" style="3" customWidth="1"/>
    <col min="8693" max="8693" width="16.6640625" style="3" customWidth="1"/>
    <col min="8694" max="8694" width="13.88671875" style="3" customWidth="1"/>
    <col min="8695" max="8695" width="22.44140625" style="3" customWidth="1"/>
    <col min="8696" max="8696" width="16" style="3" customWidth="1"/>
    <col min="8697" max="8697" width="13.33203125" style="3" customWidth="1"/>
    <col min="8698" max="8698" width="23.88671875" style="3" customWidth="1"/>
    <col min="8699" max="8699" width="17" style="3" customWidth="1"/>
    <col min="8700" max="8700" width="15.109375" style="3" customWidth="1"/>
    <col min="8701" max="8705" width="0" style="3" hidden="1" customWidth="1"/>
    <col min="8706" max="8708" width="32.6640625" style="3" customWidth="1"/>
    <col min="8709" max="8709" width="27.44140625" style="3" customWidth="1"/>
    <col min="8710" max="8710" width="23.88671875" style="3" customWidth="1"/>
    <col min="8711" max="8711" width="15.88671875" style="3" customWidth="1"/>
    <col min="8712" max="8712" width="10.88671875" style="3" customWidth="1"/>
    <col min="8713" max="8713" width="23.88671875" style="3" customWidth="1"/>
    <col min="8714" max="8945" width="8.88671875" style="3"/>
    <col min="8946" max="8946" width="12.109375" style="3" customWidth="1"/>
    <col min="8947" max="8947" width="79.5546875" style="3" customWidth="1"/>
    <col min="8948" max="8948" width="22.5546875" style="3" customWidth="1"/>
    <col min="8949" max="8949" width="16.6640625" style="3" customWidth="1"/>
    <col min="8950" max="8950" width="13.88671875" style="3" customWidth="1"/>
    <col min="8951" max="8951" width="22.44140625" style="3" customWidth="1"/>
    <col min="8952" max="8952" width="16" style="3" customWidth="1"/>
    <col min="8953" max="8953" width="13.33203125" style="3" customWidth="1"/>
    <col min="8954" max="8954" width="23.88671875" style="3" customWidth="1"/>
    <col min="8955" max="8955" width="17" style="3" customWidth="1"/>
    <col min="8956" max="8956" width="15.109375" style="3" customWidth="1"/>
    <col min="8957" max="8961" width="0" style="3" hidden="1" customWidth="1"/>
    <col min="8962" max="8964" width="32.6640625" style="3" customWidth="1"/>
    <col min="8965" max="8965" width="27.44140625" style="3" customWidth="1"/>
    <col min="8966" max="8966" width="23.88671875" style="3" customWidth="1"/>
    <col min="8967" max="8967" width="15.88671875" style="3" customWidth="1"/>
    <col min="8968" max="8968" width="10.88671875" style="3" customWidth="1"/>
    <col min="8969" max="8969" width="23.88671875" style="3" customWidth="1"/>
    <col min="8970" max="9201" width="8.88671875" style="3"/>
    <col min="9202" max="9202" width="12.109375" style="3" customWidth="1"/>
    <col min="9203" max="9203" width="79.5546875" style="3" customWidth="1"/>
    <col min="9204" max="9204" width="22.5546875" style="3" customWidth="1"/>
    <col min="9205" max="9205" width="16.6640625" style="3" customWidth="1"/>
    <col min="9206" max="9206" width="13.88671875" style="3" customWidth="1"/>
    <col min="9207" max="9207" width="22.44140625" style="3" customWidth="1"/>
    <col min="9208" max="9208" width="16" style="3" customWidth="1"/>
    <col min="9209" max="9209" width="13.33203125" style="3" customWidth="1"/>
    <col min="9210" max="9210" width="23.88671875" style="3" customWidth="1"/>
    <col min="9211" max="9211" width="17" style="3" customWidth="1"/>
    <col min="9212" max="9212" width="15.109375" style="3" customWidth="1"/>
    <col min="9213" max="9217" width="0" style="3" hidden="1" customWidth="1"/>
    <col min="9218" max="9220" width="32.6640625" style="3" customWidth="1"/>
    <col min="9221" max="9221" width="27.44140625" style="3" customWidth="1"/>
    <col min="9222" max="9222" width="23.88671875" style="3" customWidth="1"/>
    <col min="9223" max="9223" width="15.88671875" style="3" customWidth="1"/>
    <col min="9224" max="9224" width="10.88671875" style="3" customWidth="1"/>
    <col min="9225" max="9225" width="23.88671875" style="3" customWidth="1"/>
    <col min="9226" max="9457" width="8.88671875" style="3"/>
    <col min="9458" max="9458" width="12.109375" style="3" customWidth="1"/>
    <col min="9459" max="9459" width="79.5546875" style="3" customWidth="1"/>
    <col min="9460" max="9460" width="22.5546875" style="3" customWidth="1"/>
    <col min="9461" max="9461" width="16.6640625" style="3" customWidth="1"/>
    <col min="9462" max="9462" width="13.88671875" style="3" customWidth="1"/>
    <col min="9463" max="9463" width="22.44140625" style="3" customWidth="1"/>
    <col min="9464" max="9464" width="16" style="3" customWidth="1"/>
    <col min="9465" max="9465" width="13.33203125" style="3" customWidth="1"/>
    <col min="9466" max="9466" width="23.88671875" style="3" customWidth="1"/>
    <col min="9467" max="9467" width="17" style="3" customWidth="1"/>
    <col min="9468" max="9468" width="15.109375" style="3" customWidth="1"/>
    <col min="9469" max="9473" width="0" style="3" hidden="1" customWidth="1"/>
    <col min="9474" max="9476" width="32.6640625" style="3" customWidth="1"/>
    <col min="9477" max="9477" width="27.44140625" style="3" customWidth="1"/>
    <col min="9478" max="9478" width="23.88671875" style="3" customWidth="1"/>
    <col min="9479" max="9479" width="15.88671875" style="3" customWidth="1"/>
    <col min="9480" max="9480" width="10.88671875" style="3" customWidth="1"/>
    <col min="9481" max="9481" width="23.88671875" style="3" customWidth="1"/>
    <col min="9482" max="9713" width="8.88671875" style="3"/>
    <col min="9714" max="9714" width="12.109375" style="3" customWidth="1"/>
    <col min="9715" max="9715" width="79.5546875" style="3" customWidth="1"/>
    <col min="9716" max="9716" width="22.5546875" style="3" customWidth="1"/>
    <col min="9717" max="9717" width="16.6640625" style="3" customWidth="1"/>
    <col min="9718" max="9718" width="13.88671875" style="3" customWidth="1"/>
    <col min="9719" max="9719" width="22.44140625" style="3" customWidth="1"/>
    <col min="9720" max="9720" width="16" style="3" customWidth="1"/>
    <col min="9721" max="9721" width="13.33203125" style="3" customWidth="1"/>
    <col min="9722" max="9722" width="23.88671875" style="3" customWidth="1"/>
    <col min="9723" max="9723" width="17" style="3" customWidth="1"/>
    <col min="9724" max="9724" width="15.109375" style="3" customWidth="1"/>
    <col min="9725" max="9729" width="0" style="3" hidden="1" customWidth="1"/>
    <col min="9730" max="9732" width="32.6640625" style="3" customWidth="1"/>
    <col min="9733" max="9733" width="27.44140625" style="3" customWidth="1"/>
    <col min="9734" max="9734" width="23.88671875" style="3" customWidth="1"/>
    <col min="9735" max="9735" width="15.88671875" style="3" customWidth="1"/>
    <col min="9736" max="9736" width="10.88671875" style="3" customWidth="1"/>
    <col min="9737" max="9737" width="23.88671875" style="3" customWidth="1"/>
    <col min="9738" max="9969" width="8.88671875" style="3"/>
    <col min="9970" max="9970" width="12.109375" style="3" customWidth="1"/>
    <col min="9971" max="9971" width="79.5546875" style="3" customWidth="1"/>
    <col min="9972" max="9972" width="22.5546875" style="3" customWidth="1"/>
    <col min="9973" max="9973" width="16.6640625" style="3" customWidth="1"/>
    <col min="9974" max="9974" width="13.88671875" style="3" customWidth="1"/>
    <col min="9975" max="9975" width="22.44140625" style="3" customWidth="1"/>
    <col min="9976" max="9976" width="16" style="3" customWidth="1"/>
    <col min="9977" max="9977" width="13.33203125" style="3" customWidth="1"/>
    <col min="9978" max="9978" width="23.88671875" style="3" customWidth="1"/>
    <col min="9979" max="9979" width="17" style="3" customWidth="1"/>
    <col min="9980" max="9980" width="15.109375" style="3" customWidth="1"/>
    <col min="9981" max="9985" width="0" style="3" hidden="1" customWidth="1"/>
    <col min="9986" max="9988" width="32.6640625" style="3" customWidth="1"/>
    <col min="9989" max="9989" width="27.44140625" style="3" customWidth="1"/>
    <col min="9990" max="9990" width="23.88671875" style="3" customWidth="1"/>
    <col min="9991" max="9991" width="15.88671875" style="3" customWidth="1"/>
    <col min="9992" max="9992" width="10.88671875" style="3" customWidth="1"/>
    <col min="9993" max="9993" width="23.88671875" style="3" customWidth="1"/>
    <col min="9994" max="10225" width="8.88671875" style="3"/>
    <col min="10226" max="10226" width="12.109375" style="3" customWidth="1"/>
    <col min="10227" max="10227" width="79.5546875" style="3" customWidth="1"/>
    <col min="10228" max="10228" width="22.5546875" style="3" customWidth="1"/>
    <col min="10229" max="10229" width="16.6640625" style="3" customWidth="1"/>
    <col min="10230" max="10230" width="13.88671875" style="3" customWidth="1"/>
    <col min="10231" max="10231" width="22.44140625" style="3" customWidth="1"/>
    <col min="10232" max="10232" width="16" style="3" customWidth="1"/>
    <col min="10233" max="10233" width="13.33203125" style="3" customWidth="1"/>
    <col min="10234" max="10234" width="23.88671875" style="3" customWidth="1"/>
    <col min="10235" max="10235" width="17" style="3" customWidth="1"/>
    <col min="10236" max="10236" width="15.109375" style="3" customWidth="1"/>
    <col min="10237" max="10241" width="0" style="3" hidden="1" customWidth="1"/>
    <col min="10242" max="10244" width="32.6640625" style="3" customWidth="1"/>
    <col min="10245" max="10245" width="27.44140625" style="3" customWidth="1"/>
    <col min="10246" max="10246" width="23.88671875" style="3" customWidth="1"/>
    <col min="10247" max="10247" width="15.88671875" style="3" customWidth="1"/>
    <col min="10248" max="10248" width="10.88671875" style="3" customWidth="1"/>
    <col min="10249" max="10249" width="23.88671875" style="3" customWidth="1"/>
    <col min="10250" max="10481" width="8.88671875" style="3"/>
    <col min="10482" max="10482" width="12.109375" style="3" customWidth="1"/>
    <col min="10483" max="10483" width="79.5546875" style="3" customWidth="1"/>
    <col min="10484" max="10484" width="22.5546875" style="3" customWidth="1"/>
    <col min="10485" max="10485" width="16.6640625" style="3" customWidth="1"/>
    <col min="10486" max="10486" width="13.88671875" style="3" customWidth="1"/>
    <col min="10487" max="10487" width="22.44140625" style="3" customWidth="1"/>
    <col min="10488" max="10488" width="16" style="3" customWidth="1"/>
    <col min="10489" max="10489" width="13.33203125" style="3" customWidth="1"/>
    <col min="10490" max="10490" width="23.88671875" style="3" customWidth="1"/>
    <col min="10491" max="10491" width="17" style="3" customWidth="1"/>
    <col min="10492" max="10492" width="15.109375" style="3" customWidth="1"/>
    <col min="10493" max="10497" width="0" style="3" hidden="1" customWidth="1"/>
    <col min="10498" max="10500" width="32.6640625" style="3" customWidth="1"/>
    <col min="10501" max="10501" width="27.44140625" style="3" customWidth="1"/>
    <col min="10502" max="10502" width="23.88671875" style="3" customWidth="1"/>
    <col min="10503" max="10503" width="15.88671875" style="3" customWidth="1"/>
    <col min="10504" max="10504" width="10.88671875" style="3" customWidth="1"/>
    <col min="10505" max="10505" width="23.88671875" style="3" customWidth="1"/>
    <col min="10506" max="10737" width="8.88671875" style="3"/>
    <col min="10738" max="10738" width="12.109375" style="3" customWidth="1"/>
    <col min="10739" max="10739" width="79.5546875" style="3" customWidth="1"/>
    <col min="10740" max="10740" width="22.5546875" style="3" customWidth="1"/>
    <col min="10741" max="10741" width="16.6640625" style="3" customWidth="1"/>
    <col min="10742" max="10742" width="13.88671875" style="3" customWidth="1"/>
    <col min="10743" max="10743" width="22.44140625" style="3" customWidth="1"/>
    <col min="10744" max="10744" width="16" style="3" customWidth="1"/>
    <col min="10745" max="10745" width="13.33203125" style="3" customWidth="1"/>
    <col min="10746" max="10746" width="23.88671875" style="3" customWidth="1"/>
    <col min="10747" max="10747" width="17" style="3" customWidth="1"/>
    <col min="10748" max="10748" width="15.109375" style="3" customWidth="1"/>
    <col min="10749" max="10753" width="0" style="3" hidden="1" customWidth="1"/>
    <col min="10754" max="10756" width="32.6640625" style="3" customWidth="1"/>
    <col min="10757" max="10757" width="27.44140625" style="3" customWidth="1"/>
    <col min="10758" max="10758" width="23.88671875" style="3" customWidth="1"/>
    <col min="10759" max="10759" width="15.88671875" style="3" customWidth="1"/>
    <col min="10760" max="10760" width="10.88671875" style="3" customWidth="1"/>
    <col min="10761" max="10761" width="23.88671875" style="3" customWidth="1"/>
    <col min="10762" max="10993" width="8.88671875" style="3"/>
    <col min="10994" max="10994" width="12.109375" style="3" customWidth="1"/>
    <col min="10995" max="10995" width="79.5546875" style="3" customWidth="1"/>
    <col min="10996" max="10996" width="22.5546875" style="3" customWidth="1"/>
    <col min="10997" max="10997" width="16.6640625" style="3" customWidth="1"/>
    <col min="10998" max="10998" width="13.88671875" style="3" customWidth="1"/>
    <col min="10999" max="10999" width="22.44140625" style="3" customWidth="1"/>
    <col min="11000" max="11000" width="16" style="3" customWidth="1"/>
    <col min="11001" max="11001" width="13.33203125" style="3" customWidth="1"/>
    <col min="11002" max="11002" width="23.88671875" style="3" customWidth="1"/>
    <col min="11003" max="11003" width="17" style="3" customWidth="1"/>
    <col min="11004" max="11004" width="15.109375" style="3" customWidth="1"/>
    <col min="11005" max="11009" width="0" style="3" hidden="1" customWidth="1"/>
    <col min="11010" max="11012" width="32.6640625" style="3" customWidth="1"/>
    <col min="11013" max="11013" width="27.44140625" style="3" customWidth="1"/>
    <col min="11014" max="11014" width="23.88671875" style="3" customWidth="1"/>
    <col min="11015" max="11015" width="15.88671875" style="3" customWidth="1"/>
    <col min="11016" max="11016" width="10.88671875" style="3" customWidth="1"/>
    <col min="11017" max="11017" width="23.88671875" style="3" customWidth="1"/>
    <col min="11018" max="11249" width="8.88671875" style="3"/>
    <col min="11250" max="11250" width="12.109375" style="3" customWidth="1"/>
    <col min="11251" max="11251" width="79.5546875" style="3" customWidth="1"/>
    <col min="11252" max="11252" width="22.5546875" style="3" customWidth="1"/>
    <col min="11253" max="11253" width="16.6640625" style="3" customWidth="1"/>
    <col min="11254" max="11254" width="13.88671875" style="3" customWidth="1"/>
    <col min="11255" max="11255" width="22.44140625" style="3" customWidth="1"/>
    <col min="11256" max="11256" width="16" style="3" customWidth="1"/>
    <col min="11257" max="11257" width="13.33203125" style="3" customWidth="1"/>
    <col min="11258" max="11258" width="23.88671875" style="3" customWidth="1"/>
    <col min="11259" max="11259" width="17" style="3" customWidth="1"/>
    <col min="11260" max="11260" width="15.109375" style="3" customWidth="1"/>
    <col min="11261" max="11265" width="0" style="3" hidden="1" customWidth="1"/>
    <col min="11266" max="11268" width="32.6640625" style="3" customWidth="1"/>
    <col min="11269" max="11269" width="27.44140625" style="3" customWidth="1"/>
    <col min="11270" max="11270" width="23.88671875" style="3" customWidth="1"/>
    <col min="11271" max="11271" width="15.88671875" style="3" customWidth="1"/>
    <col min="11272" max="11272" width="10.88671875" style="3" customWidth="1"/>
    <col min="11273" max="11273" width="23.88671875" style="3" customWidth="1"/>
    <col min="11274" max="11505" width="8.88671875" style="3"/>
    <col min="11506" max="11506" width="12.109375" style="3" customWidth="1"/>
    <col min="11507" max="11507" width="79.5546875" style="3" customWidth="1"/>
    <col min="11508" max="11508" width="22.5546875" style="3" customWidth="1"/>
    <col min="11509" max="11509" width="16.6640625" style="3" customWidth="1"/>
    <col min="11510" max="11510" width="13.88671875" style="3" customWidth="1"/>
    <col min="11511" max="11511" width="22.44140625" style="3" customWidth="1"/>
    <col min="11512" max="11512" width="16" style="3" customWidth="1"/>
    <col min="11513" max="11513" width="13.33203125" style="3" customWidth="1"/>
    <col min="11514" max="11514" width="23.88671875" style="3" customWidth="1"/>
    <col min="11515" max="11515" width="17" style="3" customWidth="1"/>
    <col min="11516" max="11516" width="15.109375" style="3" customWidth="1"/>
    <col min="11517" max="11521" width="0" style="3" hidden="1" customWidth="1"/>
    <col min="11522" max="11524" width="32.6640625" style="3" customWidth="1"/>
    <col min="11525" max="11525" width="27.44140625" style="3" customWidth="1"/>
    <col min="11526" max="11526" width="23.88671875" style="3" customWidth="1"/>
    <col min="11527" max="11527" width="15.88671875" style="3" customWidth="1"/>
    <col min="11528" max="11528" width="10.88671875" style="3" customWidth="1"/>
    <col min="11529" max="11529" width="23.88671875" style="3" customWidth="1"/>
    <col min="11530" max="11761" width="8.88671875" style="3"/>
    <col min="11762" max="11762" width="12.109375" style="3" customWidth="1"/>
    <col min="11763" max="11763" width="79.5546875" style="3" customWidth="1"/>
    <col min="11764" max="11764" width="22.5546875" style="3" customWidth="1"/>
    <col min="11765" max="11765" width="16.6640625" style="3" customWidth="1"/>
    <col min="11766" max="11766" width="13.88671875" style="3" customWidth="1"/>
    <col min="11767" max="11767" width="22.44140625" style="3" customWidth="1"/>
    <col min="11768" max="11768" width="16" style="3" customWidth="1"/>
    <col min="11769" max="11769" width="13.33203125" style="3" customWidth="1"/>
    <col min="11770" max="11770" width="23.88671875" style="3" customWidth="1"/>
    <col min="11771" max="11771" width="17" style="3" customWidth="1"/>
    <col min="11772" max="11772" width="15.109375" style="3" customWidth="1"/>
    <col min="11773" max="11777" width="0" style="3" hidden="1" customWidth="1"/>
    <col min="11778" max="11780" width="32.6640625" style="3" customWidth="1"/>
    <col min="11781" max="11781" width="27.44140625" style="3" customWidth="1"/>
    <col min="11782" max="11782" width="23.88671875" style="3" customWidth="1"/>
    <col min="11783" max="11783" width="15.88671875" style="3" customWidth="1"/>
    <col min="11784" max="11784" width="10.88671875" style="3" customWidth="1"/>
    <col min="11785" max="11785" width="23.88671875" style="3" customWidth="1"/>
    <col min="11786" max="12017" width="8.88671875" style="3"/>
    <col min="12018" max="12018" width="12.109375" style="3" customWidth="1"/>
    <col min="12019" max="12019" width="79.5546875" style="3" customWidth="1"/>
    <col min="12020" max="12020" width="22.5546875" style="3" customWidth="1"/>
    <col min="12021" max="12021" width="16.6640625" style="3" customWidth="1"/>
    <col min="12022" max="12022" width="13.88671875" style="3" customWidth="1"/>
    <col min="12023" max="12023" width="22.44140625" style="3" customWidth="1"/>
    <col min="12024" max="12024" width="16" style="3" customWidth="1"/>
    <col min="12025" max="12025" width="13.33203125" style="3" customWidth="1"/>
    <col min="12026" max="12026" width="23.88671875" style="3" customWidth="1"/>
    <col min="12027" max="12027" width="17" style="3" customWidth="1"/>
    <col min="12028" max="12028" width="15.109375" style="3" customWidth="1"/>
    <col min="12029" max="12033" width="0" style="3" hidden="1" customWidth="1"/>
    <col min="12034" max="12036" width="32.6640625" style="3" customWidth="1"/>
    <col min="12037" max="12037" width="27.44140625" style="3" customWidth="1"/>
    <col min="12038" max="12038" width="23.88671875" style="3" customWidth="1"/>
    <col min="12039" max="12039" width="15.88671875" style="3" customWidth="1"/>
    <col min="12040" max="12040" width="10.88671875" style="3" customWidth="1"/>
    <col min="12041" max="12041" width="23.88671875" style="3" customWidth="1"/>
    <col min="12042" max="12273" width="8.88671875" style="3"/>
    <col min="12274" max="12274" width="12.109375" style="3" customWidth="1"/>
    <col min="12275" max="12275" width="79.5546875" style="3" customWidth="1"/>
    <col min="12276" max="12276" width="22.5546875" style="3" customWidth="1"/>
    <col min="12277" max="12277" width="16.6640625" style="3" customWidth="1"/>
    <col min="12278" max="12278" width="13.88671875" style="3" customWidth="1"/>
    <col min="12279" max="12279" width="22.44140625" style="3" customWidth="1"/>
    <col min="12280" max="12280" width="16" style="3" customWidth="1"/>
    <col min="12281" max="12281" width="13.33203125" style="3" customWidth="1"/>
    <col min="12282" max="12282" width="23.88671875" style="3" customWidth="1"/>
    <col min="12283" max="12283" width="17" style="3" customWidth="1"/>
    <col min="12284" max="12284" width="15.109375" style="3" customWidth="1"/>
    <col min="12285" max="12289" width="0" style="3" hidden="1" customWidth="1"/>
    <col min="12290" max="12292" width="32.6640625" style="3" customWidth="1"/>
    <col min="12293" max="12293" width="27.44140625" style="3" customWidth="1"/>
    <col min="12294" max="12294" width="23.88671875" style="3" customWidth="1"/>
    <col min="12295" max="12295" width="15.88671875" style="3" customWidth="1"/>
    <col min="12296" max="12296" width="10.88671875" style="3" customWidth="1"/>
    <col min="12297" max="12297" width="23.88671875" style="3" customWidth="1"/>
    <col min="12298" max="12529" width="8.88671875" style="3"/>
    <col min="12530" max="12530" width="12.109375" style="3" customWidth="1"/>
    <col min="12531" max="12531" width="79.5546875" style="3" customWidth="1"/>
    <col min="12532" max="12532" width="22.5546875" style="3" customWidth="1"/>
    <col min="12533" max="12533" width="16.6640625" style="3" customWidth="1"/>
    <col min="12534" max="12534" width="13.88671875" style="3" customWidth="1"/>
    <col min="12535" max="12535" width="22.44140625" style="3" customWidth="1"/>
    <col min="12536" max="12536" width="16" style="3" customWidth="1"/>
    <col min="12537" max="12537" width="13.33203125" style="3" customWidth="1"/>
    <col min="12538" max="12538" width="23.88671875" style="3" customWidth="1"/>
    <col min="12539" max="12539" width="17" style="3" customWidth="1"/>
    <col min="12540" max="12540" width="15.109375" style="3" customWidth="1"/>
    <col min="12541" max="12545" width="0" style="3" hidden="1" customWidth="1"/>
    <col min="12546" max="12548" width="32.6640625" style="3" customWidth="1"/>
    <col min="12549" max="12549" width="27.44140625" style="3" customWidth="1"/>
    <col min="12550" max="12550" width="23.88671875" style="3" customWidth="1"/>
    <col min="12551" max="12551" width="15.88671875" style="3" customWidth="1"/>
    <col min="12552" max="12552" width="10.88671875" style="3" customWidth="1"/>
    <col min="12553" max="12553" width="23.88671875" style="3" customWidth="1"/>
    <col min="12554" max="12785" width="8.88671875" style="3"/>
    <col min="12786" max="12786" width="12.109375" style="3" customWidth="1"/>
    <col min="12787" max="12787" width="79.5546875" style="3" customWidth="1"/>
    <col min="12788" max="12788" width="22.5546875" style="3" customWidth="1"/>
    <col min="12789" max="12789" width="16.6640625" style="3" customWidth="1"/>
    <col min="12790" max="12790" width="13.88671875" style="3" customWidth="1"/>
    <col min="12791" max="12791" width="22.44140625" style="3" customWidth="1"/>
    <col min="12792" max="12792" width="16" style="3" customWidth="1"/>
    <col min="12793" max="12793" width="13.33203125" style="3" customWidth="1"/>
    <col min="12794" max="12794" width="23.88671875" style="3" customWidth="1"/>
    <col min="12795" max="12795" width="17" style="3" customWidth="1"/>
    <col min="12796" max="12796" width="15.109375" style="3" customWidth="1"/>
    <col min="12797" max="12801" width="0" style="3" hidden="1" customWidth="1"/>
    <col min="12802" max="12804" width="32.6640625" style="3" customWidth="1"/>
    <col min="12805" max="12805" width="27.44140625" style="3" customWidth="1"/>
    <col min="12806" max="12806" width="23.88671875" style="3" customWidth="1"/>
    <col min="12807" max="12807" width="15.88671875" style="3" customWidth="1"/>
    <col min="12808" max="12808" width="10.88671875" style="3" customWidth="1"/>
    <col min="12809" max="12809" width="23.88671875" style="3" customWidth="1"/>
    <col min="12810" max="13041" width="8.88671875" style="3"/>
    <col min="13042" max="13042" width="12.109375" style="3" customWidth="1"/>
    <col min="13043" max="13043" width="79.5546875" style="3" customWidth="1"/>
    <col min="13044" max="13044" width="22.5546875" style="3" customWidth="1"/>
    <col min="13045" max="13045" width="16.6640625" style="3" customWidth="1"/>
    <col min="13046" max="13046" width="13.88671875" style="3" customWidth="1"/>
    <col min="13047" max="13047" width="22.44140625" style="3" customWidth="1"/>
    <col min="13048" max="13048" width="16" style="3" customWidth="1"/>
    <col min="13049" max="13049" width="13.33203125" style="3" customWidth="1"/>
    <col min="13050" max="13050" width="23.88671875" style="3" customWidth="1"/>
    <col min="13051" max="13051" width="17" style="3" customWidth="1"/>
    <col min="13052" max="13052" width="15.109375" style="3" customWidth="1"/>
    <col min="13053" max="13057" width="0" style="3" hidden="1" customWidth="1"/>
    <col min="13058" max="13060" width="32.6640625" style="3" customWidth="1"/>
    <col min="13061" max="13061" width="27.44140625" style="3" customWidth="1"/>
    <col min="13062" max="13062" width="23.88671875" style="3" customWidth="1"/>
    <col min="13063" max="13063" width="15.88671875" style="3" customWidth="1"/>
    <col min="13064" max="13064" width="10.88671875" style="3" customWidth="1"/>
    <col min="13065" max="13065" width="23.88671875" style="3" customWidth="1"/>
    <col min="13066" max="13297" width="8.88671875" style="3"/>
    <col min="13298" max="13298" width="12.109375" style="3" customWidth="1"/>
    <col min="13299" max="13299" width="79.5546875" style="3" customWidth="1"/>
    <col min="13300" max="13300" width="22.5546875" style="3" customWidth="1"/>
    <col min="13301" max="13301" width="16.6640625" style="3" customWidth="1"/>
    <col min="13302" max="13302" width="13.88671875" style="3" customWidth="1"/>
    <col min="13303" max="13303" width="22.44140625" style="3" customWidth="1"/>
    <col min="13304" max="13304" width="16" style="3" customWidth="1"/>
    <col min="13305" max="13305" width="13.33203125" style="3" customWidth="1"/>
    <col min="13306" max="13306" width="23.88671875" style="3" customWidth="1"/>
    <col min="13307" max="13307" width="17" style="3" customWidth="1"/>
    <col min="13308" max="13308" width="15.109375" style="3" customWidth="1"/>
    <col min="13309" max="13313" width="0" style="3" hidden="1" customWidth="1"/>
    <col min="13314" max="13316" width="32.6640625" style="3" customWidth="1"/>
    <col min="13317" max="13317" width="27.44140625" style="3" customWidth="1"/>
    <col min="13318" max="13318" width="23.88671875" style="3" customWidth="1"/>
    <col min="13319" max="13319" width="15.88671875" style="3" customWidth="1"/>
    <col min="13320" max="13320" width="10.88671875" style="3" customWidth="1"/>
    <col min="13321" max="13321" width="23.88671875" style="3" customWidth="1"/>
    <col min="13322" max="13553" width="8.88671875" style="3"/>
    <col min="13554" max="13554" width="12.109375" style="3" customWidth="1"/>
    <col min="13555" max="13555" width="79.5546875" style="3" customWidth="1"/>
    <col min="13556" max="13556" width="22.5546875" style="3" customWidth="1"/>
    <col min="13557" max="13557" width="16.6640625" style="3" customWidth="1"/>
    <col min="13558" max="13558" width="13.88671875" style="3" customWidth="1"/>
    <col min="13559" max="13559" width="22.44140625" style="3" customWidth="1"/>
    <col min="13560" max="13560" width="16" style="3" customWidth="1"/>
    <col min="13561" max="13561" width="13.33203125" style="3" customWidth="1"/>
    <col min="13562" max="13562" width="23.88671875" style="3" customWidth="1"/>
    <col min="13563" max="13563" width="17" style="3" customWidth="1"/>
    <col min="13564" max="13564" width="15.109375" style="3" customWidth="1"/>
    <col min="13565" max="13569" width="0" style="3" hidden="1" customWidth="1"/>
    <col min="13570" max="13572" width="32.6640625" style="3" customWidth="1"/>
    <col min="13573" max="13573" width="27.44140625" style="3" customWidth="1"/>
    <col min="13574" max="13574" width="23.88671875" style="3" customWidth="1"/>
    <col min="13575" max="13575" width="15.88671875" style="3" customWidth="1"/>
    <col min="13576" max="13576" width="10.88671875" style="3" customWidth="1"/>
    <col min="13577" max="13577" width="23.88671875" style="3" customWidth="1"/>
    <col min="13578" max="13809" width="8.88671875" style="3"/>
    <col min="13810" max="13810" width="12.109375" style="3" customWidth="1"/>
    <col min="13811" max="13811" width="79.5546875" style="3" customWidth="1"/>
    <col min="13812" max="13812" width="22.5546875" style="3" customWidth="1"/>
    <col min="13813" max="13813" width="16.6640625" style="3" customWidth="1"/>
    <col min="13814" max="13814" width="13.88671875" style="3" customWidth="1"/>
    <col min="13815" max="13815" width="22.44140625" style="3" customWidth="1"/>
    <col min="13816" max="13816" width="16" style="3" customWidth="1"/>
    <col min="13817" max="13817" width="13.33203125" style="3" customWidth="1"/>
    <col min="13818" max="13818" width="23.88671875" style="3" customWidth="1"/>
    <col min="13819" max="13819" width="17" style="3" customWidth="1"/>
    <col min="13820" max="13820" width="15.109375" style="3" customWidth="1"/>
    <col min="13821" max="13825" width="0" style="3" hidden="1" customWidth="1"/>
    <col min="13826" max="13828" width="32.6640625" style="3" customWidth="1"/>
    <col min="13829" max="13829" width="27.44140625" style="3" customWidth="1"/>
    <col min="13830" max="13830" width="23.88671875" style="3" customWidth="1"/>
    <col min="13831" max="13831" width="15.88671875" style="3" customWidth="1"/>
    <col min="13832" max="13832" width="10.88671875" style="3" customWidth="1"/>
    <col min="13833" max="13833" width="23.88671875" style="3" customWidth="1"/>
    <col min="13834" max="14065" width="8.88671875" style="3"/>
    <col min="14066" max="14066" width="12.109375" style="3" customWidth="1"/>
    <col min="14067" max="14067" width="79.5546875" style="3" customWidth="1"/>
    <col min="14068" max="14068" width="22.5546875" style="3" customWidth="1"/>
    <col min="14069" max="14069" width="16.6640625" style="3" customWidth="1"/>
    <col min="14070" max="14070" width="13.88671875" style="3" customWidth="1"/>
    <col min="14071" max="14071" width="22.44140625" style="3" customWidth="1"/>
    <col min="14072" max="14072" width="16" style="3" customWidth="1"/>
    <col min="14073" max="14073" width="13.33203125" style="3" customWidth="1"/>
    <col min="14074" max="14074" width="23.88671875" style="3" customWidth="1"/>
    <col min="14075" max="14075" width="17" style="3" customWidth="1"/>
    <col min="14076" max="14076" width="15.109375" style="3" customWidth="1"/>
    <col min="14077" max="14081" width="0" style="3" hidden="1" customWidth="1"/>
    <col min="14082" max="14084" width="32.6640625" style="3" customWidth="1"/>
    <col min="14085" max="14085" width="27.44140625" style="3" customWidth="1"/>
    <col min="14086" max="14086" width="23.88671875" style="3" customWidth="1"/>
    <col min="14087" max="14087" width="15.88671875" style="3" customWidth="1"/>
    <col min="14088" max="14088" width="10.88671875" style="3" customWidth="1"/>
    <col min="14089" max="14089" width="23.88671875" style="3" customWidth="1"/>
    <col min="14090" max="14321" width="8.88671875" style="3"/>
    <col min="14322" max="14322" width="12.109375" style="3" customWidth="1"/>
    <col min="14323" max="14323" width="79.5546875" style="3" customWidth="1"/>
    <col min="14324" max="14324" width="22.5546875" style="3" customWidth="1"/>
    <col min="14325" max="14325" width="16.6640625" style="3" customWidth="1"/>
    <col min="14326" max="14326" width="13.88671875" style="3" customWidth="1"/>
    <col min="14327" max="14327" width="22.44140625" style="3" customWidth="1"/>
    <col min="14328" max="14328" width="16" style="3" customWidth="1"/>
    <col min="14329" max="14329" width="13.33203125" style="3" customWidth="1"/>
    <col min="14330" max="14330" width="23.88671875" style="3" customWidth="1"/>
    <col min="14331" max="14331" width="17" style="3" customWidth="1"/>
    <col min="14332" max="14332" width="15.109375" style="3" customWidth="1"/>
    <col min="14333" max="14337" width="0" style="3" hidden="1" customWidth="1"/>
    <col min="14338" max="14340" width="32.6640625" style="3" customWidth="1"/>
    <col min="14341" max="14341" width="27.44140625" style="3" customWidth="1"/>
    <col min="14342" max="14342" width="23.88671875" style="3" customWidth="1"/>
    <col min="14343" max="14343" width="15.88671875" style="3" customWidth="1"/>
    <col min="14344" max="14344" width="10.88671875" style="3" customWidth="1"/>
    <col min="14345" max="14345" width="23.88671875" style="3" customWidth="1"/>
    <col min="14346" max="14577" width="8.88671875" style="3"/>
    <col min="14578" max="14578" width="12.109375" style="3" customWidth="1"/>
    <col min="14579" max="14579" width="79.5546875" style="3" customWidth="1"/>
    <col min="14580" max="14580" width="22.5546875" style="3" customWidth="1"/>
    <col min="14581" max="14581" width="16.6640625" style="3" customWidth="1"/>
    <col min="14582" max="14582" width="13.88671875" style="3" customWidth="1"/>
    <col min="14583" max="14583" width="22.44140625" style="3" customWidth="1"/>
    <col min="14584" max="14584" width="16" style="3" customWidth="1"/>
    <col min="14585" max="14585" width="13.33203125" style="3" customWidth="1"/>
    <col min="14586" max="14586" width="23.88671875" style="3" customWidth="1"/>
    <col min="14587" max="14587" width="17" style="3" customWidth="1"/>
    <col min="14588" max="14588" width="15.109375" style="3" customWidth="1"/>
    <col min="14589" max="14593" width="0" style="3" hidden="1" customWidth="1"/>
    <col min="14594" max="14596" width="32.6640625" style="3" customWidth="1"/>
    <col min="14597" max="14597" width="27.44140625" style="3" customWidth="1"/>
    <col min="14598" max="14598" width="23.88671875" style="3" customWidth="1"/>
    <col min="14599" max="14599" width="15.88671875" style="3" customWidth="1"/>
    <col min="14600" max="14600" width="10.88671875" style="3" customWidth="1"/>
    <col min="14601" max="14601" width="23.88671875" style="3" customWidth="1"/>
    <col min="14602" max="14833" width="8.88671875" style="3"/>
    <col min="14834" max="14834" width="12.109375" style="3" customWidth="1"/>
    <col min="14835" max="14835" width="79.5546875" style="3" customWidth="1"/>
    <col min="14836" max="14836" width="22.5546875" style="3" customWidth="1"/>
    <col min="14837" max="14837" width="16.6640625" style="3" customWidth="1"/>
    <col min="14838" max="14838" width="13.88671875" style="3" customWidth="1"/>
    <col min="14839" max="14839" width="22.44140625" style="3" customWidth="1"/>
    <col min="14840" max="14840" width="16" style="3" customWidth="1"/>
    <col min="14841" max="14841" width="13.33203125" style="3" customWidth="1"/>
    <col min="14842" max="14842" width="23.88671875" style="3" customWidth="1"/>
    <col min="14843" max="14843" width="17" style="3" customWidth="1"/>
    <col min="14844" max="14844" width="15.109375" style="3" customWidth="1"/>
    <col min="14845" max="14849" width="0" style="3" hidden="1" customWidth="1"/>
    <col min="14850" max="14852" width="32.6640625" style="3" customWidth="1"/>
    <col min="14853" max="14853" width="27.44140625" style="3" customWidth="1"/>
    <col min="14854" max="14854" width="23.88671875" style="3" customWidth="1"/>
    <col min="14855" max="14855" width="15.88671875" style="3" customWidth="1"/>
    <col min="14856" max="14856" width="10.88671875" style="3" customWidth="1"/>
    <col min="14857" max="14857" width="23.88671875" style="3" customWidth="1"/>
    <col min="14858" max="15089" width="8.88671875" style="3"/>
    <col min="15090" max="15090" width="12.109375" style="3" customWidth="1"/>
    <col min="15091" max="15091" width="79.5546875" style="3" customWidth="1"/>
    <col min="15092" max="15092" width="22.5546875" style="3" customWidth="1"/>
    <col min="15093" max="15093" width="16.6640625" style="3" customWidth="1"/>
    <col min="15094" max="15094" width="13.88671875" style="3" customWidth="1"/>
    <col min="15095" max="15095" width="22.44140625" style="3" customWidth="1"/>
    <col min="15096" max="15096" width="16" style="3" customWidth="1"/>
    <col min="15097" max="15097" width="13.33203125" style="3" customWidth="1"/>
    <col min="15098" max="15098" width="23.88671875" style="3" customWidth="1"/>
    <col min="15099" max="15099" width="17" style="3" customWidth="1"/>
    <col min="15100" max="15100" width="15.109375" style="3" customWidth="1"/>
    <col min="15101" max="15105" width="0" style="3" hidden="1" customWidth="1"/>
    <col min="15106" max="15108" width="32.6640625" style="3" customWidth="1"/>
    <col min="15109" max="15109" width="27.44140625" style="3" customWidth="1"/>
    <col min="15110" max="15110" width="23.88671875" style="3" customWidth="1"/>
    <col min="15111" max="15111" width="15.88671875" style="3" customWidth="1"/>
    <col min="15112" max="15112" width="10.88671875" style="3" customWidth="1"/>
    <col min="15113" max="15113" width="23.88671875" style="3" customWidth="1"/>
    <col min="15114" max="15345" width="8.88671875" style="3"/>
    <col min="15346" max="15346" width="12.109375" style="3" customWidth="1"/>
    <col min="15347" max="15347" width="79.5546875" style="3" customWidth="1"/>
    <col min="15348" max="15348" width="22.5546875" style="3" customWidth="1"/>
    <col min="15349" max="15349" width="16.6640625" style="3" customWidth="1"/>
    <col min="15350" max="15350" width="13.88671875" style="3" customWidth="1"/>
    <col min="15351" max="15351" width="22.44140625" style="3" customWidth="1"/>
    <col min="15352" max="15352" width="16" style="3" customWidth="1"/>
    <col min="15353" max="15353" width="13.33203125" style="3" customWidth="1"/>
    <col min="15354" max="15354" width="23.88671875" style="3" customWidth="1"/>
    <col min="15355" max="15355" width="17" style="3" customWidth="1"/>
    <col min="15356" max="15356" width="15.109375" style="3" customWidth="1"/>
    <col min="15357" max="15361" width="0" style="3" hidden="1" customWidth="1"/>
    <col min="15362" max="15364" width="32.6640625" style="3" customWidth="1"/>
    <col min="15365" max="15365" width="27.44140625" style="3" customWidth="1"/>
    <col min="15366" max="15366" width="23.88671875" style="3" customWidth="1"/>
    <col min="15367" max="15367" width="15.88671875" style="3" customWidth="1"/>
    <col min="15368" max="15368" width="10.88671875" style="3" customWidth="1"/>
    <col min="15369" max="15369" width="23.88671875" style="3" customWidth="1"/>
    <col min="15370" max="16384" width="8.88671875" style="3"/>
  </cols>
  <sheetData>
    <row r="1" spans="1:47" ht="21" x14ac:dyDescent="0.4">
      <c r="B1" s="1"/>
      <c r="C1" s="1"/>
      <c r="D1" s="2"/>
      <c r="E1" s="1"/>
      <c r="F1" s="1"/>
      <c r="H1" s="1"/>
      <c r="I1" s="4" t="s">
        <v>0</v>
      </c>
      <c r="J1" s="1"/>
      <c r="L1" s="79"/>
      <c r="M1" s="6"/>
      <c r="N1" s="79"/>
    </row>
    <row r="2" spans="1:47" x14ac:dyDescent="0.25">
      <c r="B2" s="1"/>
      <c r="C2" s="1"/>
      <c r="D2" s="2"/>
      <c r="E2" s="1"/>
      <c r="F2" s="1"/>
      <c r="G2" s="5"/>
      <c r="H2" s="1"/>
      <c r="I2" s="6"/>
      <c r="J2" s="1"/>
      <c r="K2" s="5"/>
      <c r="L2" s="79"/>
      <c r="M2" s="6"/>
      <c r="N2" s="79"/>
      <c r="O2" s="5"/>
    </row>
    <row r="3" spans="1:47" s="85" customFormat="1" ht="27.6" x14ac:dyDescent="0.45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81"/>
      <c r="L3" s="82"/>
      <c r="M3" s="83"/>
      <c r="N3" s="82"/>
      <c r="O3" s="84"/>
      <c r="AH3" s="86"/>
      <c r="AI3" s="86"/>
      <c r="AJ3" s="86"/>
    </row>
    <row r="4" spans="1:47" s="85" customFormat="1" ht="27.6" x14ac:dyDescent="0.45">
      <c r="A4" s="75" t="s">
        <v>181</v>
      </c>
      <c r="B4" s="75"/>
      <c r="C4" s="75"/>
      <c r="D4" s="75"/>
      <c r="E4" s="75"/>
      <c r="F4" s="75"/>
      <c r="G4" s="75"/>
      <c r="H4" s="75"/>
      <c r="I4" s="75"/>
      <c r="J4" s="75"/>
      <c r="K4" s="81"/>
      <c r="L4" s="82"/>
      <c r="M4" s="83"/>
      <c r="N4" s="82"/>
      <c r="O4" s="84"/>
      <c r="AH4" s="86"/>
      <c r="AI4" s="86"/>
      <c r="AJ4" s="86"/>
    </row>
    <row r="5" spans="1:47" s="85" customFormat="1" ht="17.399999999999999" x14ac:dyDescent="0.3">
      <c r="A5" s="7"/>
      <c r="B5" s="7"/>
      <c r="C5" s="8"/>
      <c r="D5" s="8"/>
      <c r="E5" s="8"/>
      <c r="F5" s="8"/>
      <c r="G5" s="76"/>
      <c r="H5" s="76"/>
      <c r="I5" s="76"/>
      <c r="J5" s="76"/>
      <c r="K5" s="81"/>
      <c r="L5" s="82"/>
      <c r="M5" s="83"/>
      <c r="N5" s="82"/>
      <c r="O5" s="84"/>
      <c r="AH5" s="86"/>
      <c r="AI5" s="86"/>
      <c r="AJ5" s="86"/>
    </row>
    <row r="6" spans="1:47" s="43" customFormat="1" ht="20.399999999999999" customHeight="1" x14ac:dyDescent="0.3">
      <c r="A6" s="77" t="s">
        <v>2</v>
      </c>
      <c r="B6" s="77" t="s">
        <v>3</v>
      </c>
      <c r="C6" s="78" t="s">
        <v>182</v>
      </c>
      <c r="D6" s="78"/>
      <c r="E6" s="78" t="s">
        <v>183</v>
      </c>
      <c r="F6" s="78"/>
      <c r="G6" s="78" t="s">
        <v>184</v>
      </c>
      <c r="H6" s="78"/>
      <c r="I6" s="78"/>
      <c r="J6" s="9"/>
      <c r="K6" s="87"/>
      <c r="L6" s="88"/>
      <c r="M6" s="89"/>
      <c r="N6" s="88"/>
      <c r="O6" s="90"/>
      <c r="AH6" s="91"/>
      <c r="AI6" s="91"/>
      <c r="AJ6" s="91"/>
      <c r="AU6" s="92"/>
    </row>
    <row r="7" spans="1:47" s="43" customFormat="1" ht="79.8" customHeight="1" x14ac:dyDescent="0.3">
      <c r="A7" s="77"/>
      <c r="B7" s="77"/>
      <c r="C7" s="10" t="s">
        <v>4</v>
      </c>
      <c r="D7" s="11" t="s">
        <v>5</v>
      </c>
      <c r="E7" s="12" t="s">
        <v>4</v>
      </c>
      <c r="F7" s="11" t="s">
        <v>5</v>
      </c>
      <c r="G7" s="10" t="s">
        <v>4</v>
      </c>
      <c r="H7" s="10" t="s">
        <v>5</v>
      </c>
      <c r="I7" s="12" t="s">
        <v>6</v>
      </c>
      <c r="J7" s="72" t="s">
        <v>7</v>
      </c>
      <c r="K7" s="87"/>
      <c r="L7" s="88"/>
      <c r="M7" s="89"/>
      <c r="N7" s="88"/>
      <c r="O7" s="90"/>
      <c r="V7" s="43">
        <f>G9/H9</f>
        <v>6223.6451450893082</v>
      </c>
      <c r="AH7" s="91"/>
      <c r="AI7" s="91"/>
      <c r="AJ7" s="91"/>
      <c r="AU7" s="92"/>
    </row>
    <row r="8" spans="1:47" s="44" customFormat="1" ht="18" x14ac:dyDescent="0.35">
      <c r="A8" s="72">
        <v>1</v>
      </c>
      <c r="B8" s="72">
        <v>2</v>
      </c>
      <c r="C8" s="72">
        <v>3</v>
      </c>
      <c r="D8" s="13">
        <v>4</v>
      </c>
      <c r="E8" s="72">
        <v>6</v>
      </c>
      <c r="F8" s="13">
        <v>7</v>
      </c>
      <c r="G8" s="72">
        <v>9</v>
      </c>
      <c r="H8" s="72">
        <v>10</v>
      </c>
      <c r="I8" s="72">
        <v>11</v>
      </c>
      <c r="J8" s="72">
        <v>12</v>
      </c>
      <c r="K8" s="93"/>
      <c r="L8" s="94"/>
      <c r="M8" s="95"/>
      <c r="N8" s="94"/>
      <c r="O8" s="96"/>
      <c r="X8" s="97"/>
      <c r="Y8" s="97"/>
      <c r="AH8" s="98"/>
      <c r="AI8" s="98"/>
      <c r="AJ8" s="98"/>
    </row>
    <row r="9" spans="1:47" s="45" customFormat="1" ht="21" x14ac:dyDescent="0.4">
      <c r="A9" s="14" t="s">
        <v>8</v>
      </c>
      <c r="B9" s="15" t="s">
        <v>9</v>
      </c>
      <c r="C9" s="16">
        <f t="shared" ref="C9:H9" si="0">C11+C12</f>
        <v>360685.50999999995</v>
      </c>
      <c r="D9" s="16">
        <f t="shared" si="0"/>
        <v>115.11199999999998</v>
      </c>
      <c r="E9" s="16">
        <f t="shared" si="0"/>
        <v>318915.84000000003</v>
      </c>
      <c r="F9" s="16">
        <f t="shared" si="0"/>
        <v>103.28134799999998</v>
      </c>
      <c r="G9" s="16">
        <f t="shared" si="0"/>
        <v>679601.34999999986</v>
      </c>
      <c r="H9" s="16">
        <f t="shared" si="0"/>
        <v>109.19667399999999</v>
      </c>
      <c r="I9" s="17">
        <v>406.97282999999999</v>
      </c>
      <c r="J9" s="18"/>
      <c r="K9" s="99">
        <f>(D9+F9)/2</f>
        <v>109.19667399999997</v>
      </c>
      <c r="L9" s="100">
        <f>H9-K9</f>
        <v>0</v>
      </c>
      <c r="M9" s="101">
        <f t="shared" ref="M9:M19" si="1">C9+E9</f>
        <v>679601.35</v>
      </c>
      <c r="N9" s="100">
        <f>M9-G9</f>
        <v>0</v>
      </c>
      <c r="O9" s="102">
        <f>G9-G14</f>
        <v>635828.63699999987</v>
      </c>
      <c r="S9" s="103">
        <f>C9/D9</f>
        <v>3133.3441344082285</v>
      </c>
      <c r="T9" s="103">
        <f>E9/F9</f>
        <v>3087.8357629491829</v>
      </c>
      <c r="U9" s="103">
        <f>G9/H9</f>
        <v>6223.6451450893082</v>
      </c>
      <c r="X9" s="52"/>
      <c r="Y9" s="52"/>
      <c r="AG9" s="52"/>
      <c r="AH9" s="104"/>
      <c r="AI9" s="104"/>
      <c r="AJ9" s="104"/>
      <c r="AR9" s="105"/>
    </row>
    <row r="10" spans="1:47" s="47" customFormat="1" ht="21" x14ac:dyDescent="0.4">
      <c r="A10" s="19"/>
      <c r="B10" s="20" t="s">
        <v>10</v>
      </c>
      <c r="C10" s="21"/>
      <c r="D10" s="21"/>
      <c r="E10" s="21"/>
      <c r="F10" s="21"/>
      <c r="G10" s="21"/>
      <c r="H10" s="21"/>
      <c r="I10" s="46"/>
      <c r="J10" s="22"/>
      <c r="K10" s="99">
        <f t="shared" ref="K10:K19" si="2">(D10+F10)/2</f>
        <v>0</v>
      </c>
      <c r="L10" s="100">
        <f t="shared" ref="L10:L76" si="3">H10-K10</f>
        <v>0</v>
      </c>
      <c r="M10" s="101">
        <f t="shared" si="1"/>
        <v>0</v>
      </c>
      <c r="N10" s="100">
        <f t="shared" ref="N10:N76" si="4">M10-G10</f>
        <v>0</v>
      </c>
      <c r="O10" s="106"/>
      <c r="Y10" s="48"/>
      <c r="Z10" s="107"/>
      <c r="AH10" s="108"/>
      <c r="AI10" s="108"/>
      <c r="AJ10" s="108"/>
    </row>
    <row r="11" spans="1:47" s="47" customFormat="1" ht="21" x14ac:dyDescent="0.4">
      <c r="A11" s="19" t="s">
        <v>11</v>
      </c>
      <c r="B11" s="20" t="s">
        <v>12</v>
      </c>
      <c r="C11" s="21"/>
      <c r="D11" s="21"/>
      <c r="E11" s="21"/>
      <c r="F11" s="21"/>
      <c r="G11" s="21"/>
      <c r="H11" s="21"/>
      <c r="I11" s="46"/>
      <c r="J11" s="22"/>
      <c r="K11" s="99">
        <f t="shared" si="2"/>
        <v>0</v>
      </c>
      <c r="L11" s="100">
        <f t="shared" si="3"/>
        <v>0</v>
      </c>
      <c r="M11" s="101">
        <f t="shared" si="1"/>
        <v>0</v>
      </c>
      <c r="N11" s="100">
        <f t="shared" si="4"/>
        <v>0</v>
      </c>
      <c r="O11" s="106"/>
      <c r="Y11" s="48"/>
      <c r="AH11" s="108"/>
      <c r="AI11" s="108"/>
      <c r="AJ11" s="108"/>
    </row>
    <row r="12" spans="1:47" s="47" customFormat="1" ht="21" x14ac:dyDescent="0.4">
      <c r="A12" s="19" t="s">
        <v>13</v>
      </c>
      <c r="B12" s="20" t="s">
        <v>14</v>
      </c>
      <c r="C12" s="21">
        <f>C14+C15+C16+C17+C19+C18+C20</f>
        <v>360685.50999999995</v>
      </c>
      <c r="D12" s="21">
        <f>D14+D15+D16+D17+D19+D18+D20</f>
        <v>115.11199999999998</v>
      </c>
      <c r="E12" s="21">
        <f t="shared" ref="E12:H12" si="5">E14+E15+E16+E17+E19+E18+E20</f>
        <v>318915.84000000003</v>
      </c>
      <c r="F12" s="21">
        <f t="shared" si="5"/>
        <v>103.28134799999998</v>
      </c>
      <c r="G12" s="21">
        <f t="shared" si="5"/>
        <v>679601.34999999986</v>
      </c>
      <c r="H12" s="21">
        <f t="shared" si="5"/>
        <v>109.19667399999999</v>
      </c>
      <c r="I12" s="46"/>
      <c r="J12" s="22"/>
      <c r="K12" s="99">
        <f t="shared" si="2"/>
        <v>109.19667399999997</v>
      </c>
      <c r="L12" s="100">
        <f t="shared" si="3"/>
        <v>0</v>
      </c>
      <c r="M12" s="101">
        <f t="shared" si="1"/>
        <v>679601.35</v>
      </c>
      <c r="N12" s="100">
        <f t="shared" si="4"/>
        <v>0</v>
      </c>
      <c r="O12" s="106"/>
      <c r="S12" s="103">
        <f>C12/D12</f>
        <v>3133.3441344082285</v>
      </c>
      <c r="T12" s="103">
        <f>E12/F12</f>
        <v>3087.8357629491829</v>
      </c>
      <c r="U12" s="103">
        <f t="shared" ref="U12:U78" si="6">G12/H12</f>
        <v>6223.6451450893082</v>
      </c>
      <c r="V12" s="109">
        <f>ROUND(G12/$V$7,4)</f>
        <v>109.19670000000001</v>
      </c>
      <c r="AH12" s="108"/>
      <c r="AI12" s="108"/>
      <c r="AJ12" s="108"/>
    </row>
    <row r="13" spans="1:47" s="47" customFormat="1" ht="21" x14ac:dyDescent="0.4">
      <c r="A13" s="19"/>
      <c r="B13" s="20" t="s">
        <v>10</v>
      </c>
      <c r="C13" s="21"/>
      <c r="D13" s="21"/>
      <c r="E13" s="21"/>
      <c r="F13" s="21"/>
      <c r="G13" s="21"/>
      <c r="H13" s="21"/>
      <c r="I13" s="46"/>
      <c r="J13" s="22"/>
      <c r="K13" s="99">
        <f t="shared" si="2"/>
        <v>0</v>
      </c>
      <c r="L13" s="100">
        <f t="shared" si="3"/>
        <v>0</v>
      </c>
      <c r="M13" s="101">
        <f t="shared" si="1"/>
        <v>0</v>
      </c>
      <c r="N13" s="100">
        <f t="shared" si="4"/>
        <v>0</v>
      </c>
      <c r="O13" s="110"/>
      <c r="S13" s="103"/>
      <c r="T13" s="103"/>
      <c r="U13" s="103"/>
      <c r="V13" s="47">
        <f t="shared" ref="V13:V79" si="7">ROUND(G13/$V$7,4)</f>
        <v>0</v>
      </c>
      <c r="AH13" s="108"/>
      <c r="AI13" s="108"/>
      <c r="AJ13" s="108"/>
    </row>
    <row r="14" spans="1:47" s="47" customFormat="1" ht="21" x14ac:dyDescent="0.4">
      <c r="A14" s="19" t="s">
        <v>15</v>
      </c>
      <c r="B14" s="20" t="s">
        <v>16</v>
      </c>
      <c r="C14" s="21">
        <f t="shared" ref="C14:H14" si="8">C112</f>
        <v>22888.698</v>
      </c>
      <c r="D14" s="21">
        <f t="shared" si="8"/>
        <v>8.7260000000000009</v>
      </c>
      <c r="E14" s="21">
        <f t="shared" si="8"/>
        <v>20884.014999999999</v>
      </c>
      <c r="F14" s="21">
        <f t="shared" si="8"/>
        <v>8.7260000000000009</v>
      </c>
      <c r="G14" s="21">
        <f t="shared" si="8"/>
        <v>43772.713000000003</v>
      </c>
      <c r="H14" s="21">
        <f t="shared" si="8"/>
        <v>8.7260000000000009</v>
      </c>
      <c r="I14" s="46"/>
      <c r="J14" s="22"/>
      <c r="K14" s="99">
        <f t="shared" si="2"/>
        <v>8.7260000000000009</v>
      </c>
      <c r="L14" s="100">
        <f t="shared" si="3"/>
        <v>0</v>
      </c>
      <c r="M14" s="101">
        <f t="shared" si="1"/>
        <v>43772.713000000003</v>
      </c>
      <c r="N14" s="100">
        <f t="shared" si="4"/>
        <v>0</v>
      </c>
      <c r="O14" s="110"/>
      <c r="S14" s="103">
        <f t="shared" ref="S14:S19" si="9">C14/D14</f>
        <v>2623.0458400183356</v>
      </c>
      <c r="T14" s="103">
        <f t="shared" ref="T14:T19" si="10">E14/F14</f>
        <v>2393.3090763236301</v>
      </c>
      <c r="U14" s="103">
        <f t="shared" si="6"/>
        <v>5016.3549163419666</v>
      </c>
      <c r="V14" s="47">
        <f t="shared" si="7"/>
        <v>7.0332999999999997</v>
      </c>
      <c r="AH14" s="108"/>
      <c r="AI14" s="108"/>
      <c r="AJ14" s="108"/>
    </row>
    <row r="15" spans="1:47" s="47" customFormat="1" ht="21" x14ac:dyDescent="0.4">
      <c r="A15" s="19" t="s">
        <v>17</v>
      </c>
      <c r="B15" s="20" t="s">
        <v>18</v>
      </c>
      <c r="C15" s="21">
        <f t="shared" ref="C15:H15" si="11">C113+C143</f>
        <v>314469.35699999996</v>
      </c>
      <c r="D15" s="21">
        <f t="shared" si="11"/>
        <v>99.507999999999996</v>
      </c>
      <c r="E15" s="21">
        <f t="shared" si="11"/>
        <v>278787.24</v>
      </c>
      <c r="F15" s="21">
        <f t="shared" si="11"/>
        <v>88.593999999999994</v>
      </c>
      <c r="G15" s="21">
        <f t="shared" si="11"/>
        <v>593256.59699999995</v>
      </c>
      <c r="H15" s="21">
        <f t="shared" si="11"/>
        <v>94.051000000000002</v>
      </c>
      <c r="I15" s="46"/>
      <c r="J15" s="22"/>
      <c r="K15" s="99">
        <f t="shared" si="2"/>
        <v>94.050999999999988</v>
      </c>
      <c r="L15" s="100">
        <f t="shared" si="3"/>
        <v>0</v>
      </c>
      <c r="M15" s="101">
        <f t="shared" si="1"/>
        <v>593256.59699999995</v>
      </c>
      <c r="N15" s="100">
        <f t="shared" si="4"/>
        <v>0</v>
      </c>
      <c r="O15" s="110"/>
      <c r="S15" s="103">
        <f t="shared" si="9"/>
        <v>3160.2419604453912</v>
      </c>
      <c r="T15" s="103">
        <f t="shared" si="10"/>
        <v>3146.7959455493601</v>
      </c>
      <c r="U15" s="103">
        <f t="shared" si="6"/>
        <v>6307.8180667935476</v>
      </c>
      <c r="V15" s="47">
        <f t="shared" si="7"/>
        <v>95.322999999999993</v>
      </c>
      <c r="AH15" s="108"/>
      <c r="AI15" s="108"/>
      <c r="AJ15" s="108"/>
      <c r="AQ15" s="111"/>
      <c r="AR15" s="111"/>
    </row>
    <row r="16" spans="1:47" s="47" customFormat="1" ht="21" x14ac:dyDescent="0.4">
      <c r="A16" s="19" t="s">
        <v>19</v>
      </c>
      <c r="B16" s="20" t="s">
        <v>20</v>
      </c>
      <c r="C16" s="21">
        <f t="shared" ref="C16:H16" si="12">C114+C146</f>
        <v>622.33000000000004</v>
      </c>
      <c r="D16" s="21">
        <f t="shared" si="12"/>
        <v>0.19600000000000001</v>
      </c>
      <c r="E16" s="21">
        <f t="shared" si="12"/>
        <v>470</v>
      </c>
      <c r="F16" s="21">
        <f t="shared" si="12"/>
        <v>0.14799999999999999</v>
      </c>
      <c r="G16" s="21">
        <f t="shared" si="12"/>
        <v>1092.33</v>
      </c>
      <c r="H16" s="21">
        <f t="shared" si="12"/>
        <v>0.17199999999999999</v>
      </c>
      <c r="I16" s="49"/>
      <c r="J16" s="22"/>
      <c r="K16" s="99">
        <f t="shared" si="2"/>
        <v>0.17199999999999999</v>
      </c>
      <c r="L16" s="100">
        <f t="shared" si="3"/>
        <v>0</v>
      </c>
      <c r="M16" s="101">
        <f t="shared" si="1"/>
        <v>1092.33</v>
      </c>
      <c r="N16" s="100">
        <f t="shared" si="4"/>
        <v>0</v>
      </c>
      <c r="O16" s="110"/>
      <c r="S16" s="103">
        <f t="shared" si="9"/>
        <v>3175.1530612244901</v>
      </c>
      <c r="T16" s="103">
        <f t="shared" si="10"/>
        <v>3175.6756756756758</v>
      </c>
      <c r="U16" s="103">
        <f t="shared" si="6"/>
        <v>6350.7558139534885</v>
      </c>
      <c r="V16" s="47">
        <f t="shared" si="7"/>
        <v>0.17549999999999999</v>
      </c>
      <c r="Z16" s="111"/>
      <c r="AH16" s="108"/>
      <c r="AI16" s="108"/>
      <c r="AJ16" s="108"/>
      <c r="AK16" s="50"/>
    </row>
    <row r="17" spans="1:39" s="47" customFormat="1" ht="21" x14ac:dyDescent="0.4">
      <c r="A17" s="19" t="s">
        <v>21</v>
      </c>
      <c r="B17" s="20" t="s">
        <v>22</v>
      </c>
      <c r="C17" s="21">
        <f t="shared" ref="C17:H17" si="13">C115+C144</f>
        <v>2919.44</v>
      </c>
      <c r="D17" s="21">
        <f t="shared" si="13"/>
        <v>0.81099999999999994</v>
      </c>
      <c r="E17" s="21">
        <f t="shared" si="13"/>
        <v>2249.9610000000002</v>
      </c>
      <c r="F17" s="21">
        <f t="shared" si="13"/>
        <v>0.70399999999999996</v>
      </c>
      <c r="G17" s="21">
        <f t="shared" si="13"/>
        <v>5169.4009999999998</v>
      </c>
      <c r="H17" s="21">
        <f t="shared" si="13"/>
        <v>0.75749999999999995</v>
      </c>
      <c r="I17" s="49"/>
      <c r="J17" s="22"/>
      <c r="K17" s="99">
        <f t="shared" si="2"/>
        <v>0.75749999999999995</v>
      </c>
      <c r="L17" s="100">
        <f t="shared" si="3"/>
        <v>0</v>
      </c>
      <c r="M17" s="101">
        <f t="shared" si="1"/>
        <v>5169.4009999999998</v>
      </c>
      <c r="N17" s="100">
        <f t="shared" si="4"/>
        <v>0</v>
      </c>
      <c r="O17" s="110"/>
      <c r="S17" s="103">
        <f t="shared" si="9"/>
        <v>3599.8027127003702</v>
      </c>
      <c r="T17" s="103">
        <f t="shared" si="10"/>
        <v>3195.967329545455</v>
      </c>
      <c r="U17" s="103">
        <f t="shared" si="6"/>
        <v>6824.2917491749176</v>
      </c>
      <c r="V17" s="47">
        <f>ROUND(G17/$V$7,4)</f>
        <v>0.8306</v>
      </c>
      <c r="Z17" s="111"/>
      <c r="AH17" s="108"/>
      <c r="AI17" s="108"/>
      <c r="AJ17" s="108"/>
    </row>
    <row r="18" spans="1:39" s="47" customFormat="1" ht="21" x14ac:dyDescent="0.4">
      <c r="A18" s="19" t="s">
        <v>23</v>
      </c>
      <c r="B18" s="20" t="s">
        <v>24</v>
      </c>
      <c r="C18" s="21">
        <f t="shared" ref="C18:H18" si="14">C145</f>
        <v>106</v>
      </c>
      <c r="D18" s="21">
        <f t="shared" si="14"/>
        <v>2.1000000000000001E-2</v>
      </c>
      <c r="E18" s="21">
        <f t="shared" si="14"/>
        <v>75.593999999999994</v>
      </c>
      <c r="F18" s="21">
        <f t="shared" si="14"/>
        <v>1.8348E-2</v>
      </c>
      <c r="G18" s="21">
        <f t="shared" si="14"/>
        <v>181.59399999999999</v>
      </c>
      <c r="H18" s="21">
        <f t="shared" si="14"/>
        <v>1.9674000000000001E-2</v>
      </c>
      <c r="I18" s="49"/>
      <c r="J18" s="22"/>
      <c r="K18" s="99">
        <f t="shared" si="2"/>
        <v>1.9674000000000001E-2</v>
      </c>
      <c r="L18" s="100">
        <f t="shared" si="3"/>
        <v>0</v>
      </c>
      <c r="M18" s="101">
        <f t="shared" si="1"/>
        <v>181.59399999999999</v>
      </c>
      <c r="N18" s="100">
        <f t="shared" si="4"/>
        <v>0</v>
      </c>
      <c r="O18" s="110"/>
      <c r="S18" s="103">
        <f t="shared" si="9"/>
        <v>5047.6190476190477</v>
      </c>
      <c r="T18" s="103">
        <f t="shared" si="10"/>
        <v>4120.0130804447344</v>
      </c>
      <c r="U18" s="103">
        <f t="shared" si="6"/>
        <v>9230.1514689437827</v>
      </c>
      <c r="V18" s="47">
        <f t="shared" si="7"/>
        <v>2.92E-2</v>
      </c>
      <c r="Z18" s="111"/>
      <c r="AH18" s="108"/>
      <c r="AI18" s="108"/>
      <c r="AJ18" s="108"/>
    </row>
    <row r="19" spans="1:39" s="47" customFormat="1" ht="21" x14ac:dyDescent="0.4">
      <c r="A19" s="19" t="s">
        <v>25</v>
      </c>
      <c r="B19" s="20" t="s">
        <v>26</v>
      </c>
      <c r="C19" s="21">
        <f t="shared" ref="C19:H19" si="15">C117</f>
        <v>19679.685000000001</v>
      </c>
      <c r="D19" s="21">
        <f t="shared" si="15"/>
        <v>5.85</v>
      </c>
      <c r="E19" s="21">
        <f t="shared" si="15"/>
        <v>16449.03</v>
      </c>
      <c r="F19" s="21">
        <f t="shared" si="15"/>
        <v>5.0910000000000002</v>
      </c>
      <c r="G19" s="21">
        <f t="shared" si="15"/>
        <v>36128.714999999997</v>
      </c>
      <c r="H19" s="21">
        <f t="shared" si="15"/>
        <v>5.4704999999999995</v>
      </c>
      <c r="I19" s="49"/>
      <c r="J19" s="22"/>
      <c r="K19" s="99">
        <f t="shared" si="2"/>
        <v>5.4704999999999995</v>
      </c>
      <c r="L19" s="100">
        <f t="shared" si="3"/>
        <v>0</v>
      </c>
      <c r="M19" s="101">
        <f t="shared" si="1"/>
        <v>36128.714999999997</v>
      </c>
      <c r="N19" s="100">
        <f t="shared" si="4"/>
        <v>0</v>
      </c>
      <c r="O19" s="110"/>
      <c r="S19" s="103">
        <f t="shared" si="9"/>
        <v>3364.0487179487186</v>
      </c>
      <c r="T19" s="103">
        <f t="shared" si="10"/>
        <v>3231.001767825574</v>
      </c>
      <c r="U19" s="103">
        <f t="shared" si="6"/>
        <v>6604.2802303262952</v>
      </c>
      <c r="V19" s="47">
        <f t="shared" si="7"/>
        <v>5.8051000000000004</v>
      </c>
      <c r="Z19" s="111"/>
      <c r="AH19" s="108"/>
      <c r="AI19" s="108"/>
      <c r="AJ19" s="108"/>
    </row>
    <row r="20" spans="1:39" s="47" customFormat="1" ht="21" x14ac:dyDescent="0.4">
      <c r="A20" s="19" t="s">
        <v>185</v>
      </c>
      <c r="B20" s="20" t="s">
        <v>186</v>
      </c>
      <c r="C20" s="21"/>
      <c r="D20" s="21"/>
      <c r="E20" s="21"/>
      <c r="F20" s="21"/>
      <c r="G20" s="21"/>
      <c r="H20" s="21"/>
      <c r="I20" s="49"/>
      <c r="J20" s="22"/>
      <c r="K20" s="99"/>
      <c r="L20" s="100"/>
      <c r="M20" s="101"/>
      <c r="N20" s="100"/>
      <c r="O20" s="110"/>
      <c r="S20" s="103"/>
      <c r="T20" s="103"/>
      <c r="U20" s="103"/>
      <c r="AH20" s="108"/>
      <c r="AI20" s="108"/>
      <c r="AJ20" s="108"/>
    </row>
    <row r="21" spans="1:39" s="45" customFormat="1" ht="21" x14ac:dyDescent="0.4">
      <c r="A21" s="14" t="s">
        <v>27</v>
      </c>
      <c r="B21" s="15" t="s">
        <v>28</v>
      </c>
      <c r="C21" s="16">
        <f t="shared" ref="C21:H21" si="16">C119+C149</f>
        <v>46216</v>
      </c>
      <c r="D21" s="16">
        <f t="shared" si="16"/>
        <v>14.813000000000001</v>
      </c>
      <c r="E21" s="23">
        <f t="shared" si="16"/>
        <v>44646.7</v>
      </c>
      <c r="F21" s="23">
        <f t="shared" si="16"/>
        <v>16.28</v>
      </c>
      <c r="G21" s="16">
        <f t="shared" si="16"/>
        <v>90862.699999999983</v>
      </c>
      <c r="H21" s="16">
        <f t="shared" si="16"/>
        <v>15.546500000000002</v>
      </c>
      <c r="I21" s="51"/>
      <c r="J21" s="18"/>
      <c r="K21" s="99">
        <f t="shared" ref="K21:K84" si="17">(D21+F21)/2</f>
        <v>15.546500000000002</v>
      </c>
      <c r="L21" s="100">
        <f t="shared" si="3"/>
        <v>0</v>
      </c>
      <c r="M21" s="101">
        <f t="shared" ref="M21:M84" si="18">C21+E21</f>
        <v>90862.7</v>
      </c>
      <c r="N21" s="100">
        <f t="shared" si="4"/>
        <v>0</v>
      </c>
      <c r="O21" s="112">
        <f>G21/G9</f>
        <v>0.13369999927163181</v>
      </c>
      <c r="Q21" s="113">
        <f>C21+C24</f>
        <v>349025.51</v>
      </c>
      <c r="S21" s="103">
        <f>C21/D21</f>
        <v>3119.9621953689325</v>
      </c>
      <c r="T21" s="103">
        <f>E21/F21</f>
        <v>2742.4262899262894</v>
      </c>
      <c r="U21" s="103">
        <f t="shared" si="6"/>
        <v>5844.5759495706416</v>
      </c>
      <c r="V21" s="45">
        <f t="shared" si="7"/>
        <v>14.599600000000001</v>
      </c>
      <c r="X21" s="194">
        <f>G21/G9</f>
        <v>0.13369999927163181</v>
      </c>
      <c r="AH21" s="104"/>
      <c r="AI21" s="104"/>
      <c r="AJ21" s="104"/>
      <c r="AM21" s="114"/>
    </row>
    <row r="22" spans="1:39" s="45" customFormat="1" ht="41.4" x14ac:dyDescent="0.4">
      <c r="A22" s="24" t="s">
        <v>29</v>
      </c>
      <c r="B22" s="15" t="s">
        <v>30</v>
      </c>
      <c r="C22" s="16">
        <f t="shared" ref="C22:H22" si="19">C24+C25</f>
        <v>314469.51</v>
      </c>
      <c r="D22" s="16">
        <f t="shared" si="19"/>
        <v>100.29899999999999</v>
      </c>
      <c r="E22" s="16">
        <f t="shared" si="19"/>
        <v>274269.14</v>
      </c>
      <c r="F22" s="23">
        <f t="shared" si="19"/>
        <v>87.001347999999993</v>
      </c>
      <c r="G22" s="16">
        <f>G24+G25</f>
        <v>588738.65</v>
      </c>
      <c r="H22" s="16">
        <f t="shared" si="19"/>
        <v>93.650174000000007</v>
      </c>
      <c r="I22" s="53"/>
      <c r="J22" s="18"/>
      <c r="K22" s="99">
        <f t="shared" si="17"/>
        <v>93.650173999999993</v>
      </c>
      <c r="L22" s="100">
        <f>H22-K22</f>
        <v>0</v>
      </c>
      <c r="M22" s="101">
        <f t="shared" si="18"/>
        <v>588738.65</v>
      </c>
      <c r="N22" s="100">
        <f t="shared" si="4"/>
        <v>0</v>
      </c>
      <c r="O22" s="100"/>
      <c r="Q22" s="113">
        <f>E21+E24</f>
        <v>309700.84000000003</v>
      </c>
      <c r="S22" s="103">
        <f>C22/D22</f>
        <v>3135.3204917297285</v>
      </c>
      <c r="T22" s="103">
        <f>E22/F22</f>
        <v>3152.4700054072728</v>
      </c>
      <c r="U22" s="103">
        <f t="shared" si="6"/>
        <v>6286.5729432600947</v>
      </c>
      <c r="V22" s="45">
        <f t="shared" si="7"/>
        <v>94.597099999999998</v>
      </c>
      <c r="AH22" s="104"/>
      <c r="AI22" s="104"/>
      <c r="AJ22" s="104"/>
    </row>
    <row r="23" spans="1:39" s="47" customFormat="1" ht="21" x14ac:dyDescent="0.4">
      <c r="A23" s="19"/>
      <c r="B23" s="20" t="s">
        <v>31</v>
      </c>
      <c r="C23" s="16"/>
      <c r="D23" s="16"/>
      <c r="E23" s="21">
        <f>G23-C23</f>
        <v>0</v>
      </c>
      <c r="F23" s="21"/>
      <c r="G23" s="16"/>
      <c r="H23" s="16"/>
      <c r="I23" s="49"/>
      <c r="J23" s="22"/>
      <c r="K23" s="99">
        <f t="shared" si="17"/>
        <v>0</v>
      </c>
      <c r="L23" s="100">
        <f>H23-K23</f>
        <v>0</v>
      </c>
      <c r="M23" s="101">
        <f t="shared" si="18"/>
        <v>0</v>
      </c>
      <c r="N23" s="100">
        <f t="shared" si="4"/>
        <v>0</v>
      </c>
      <c r="O23" s="110"/>
      <c r="S23" s="103"/>
      <c r="T23" s="103"/>
      <c r="U23" s="103"/>
      <c r="V23" s="47">
        <f t="shared" si="7"/>
        <v>0</v>
      </c>
      <c r="AH23" s="108"/>
      <c r="AI23" s="108"/>
      <c r="AJ23" s="108"/>
    </row>
    <row r="24" spans="1:39" s="47" customFormat="1" ht="21" x14ac:dyDescent="0.4">
      <c r="A24" s="19" t="s">
        <v>32</v>
      </c>
      <c r="B24" s="20" t="s">
        <v>33</v>
      </c>
      <c r="C24" s="21">
        <f t="shared" ref="C24:H24" si="20">C122+C152</f>
        <v>302809.51</v>
      </c>
      <c r="D24" s="21">
        <f t="shared" si="20"/>
        <v>96.85499999999999</v>
      </c>
      <c r="E24" s="21">
        <f t="shared" si="20"/>
        <v>265054.14</v>
      </c>
      <c r="F24" s="21">
        <f t="shared" si="20"/>
        <v>84.324129999999997</v>
      </c>
      <c r="G24" s="21">
        <f t="shared" si="20"/>
        <v>567863.65</v>
      </c>
      <c r="H24" s="21">
        <f t="shared" si="20"/>
        <v>90.589565000000007</v>
      </c>
      <c r="I24" s="49"/>
      <c r="J24" s="22"/>
      <c r="K24" s="99">
        <f t="shared" si="17"/>
        <v>90.589564999999993</v>
      </c>
      <c r="L24" s="100">
        <f t="shared" si="3"/>
        <v>0</v>
      </c>
      <c r="M24" s="101">
        <f t="shared" si="18"/>
        <v>567863.65</v>
      </c>
      <c r="N24" s="100">
        <f t="shared" si="4"/>
        <v>0</v>
      </c>
      <c r="O24" s="110"/>
      <c r="S24" s="103">
        <f>C24/D24</f>
        <v>3126.4210417634613</v>
      </c>
      <c r="T24" s="103">
        <f>E24/F24</f>
        <v>3143.2774936426858</v>
      </c>
      <c r="U24" s="103">
        <f t="shared" si="6"/>
        <v>6268.5326946872965</v>
      </c>
      <c r="V24" s="47">
        <f t="shared" si="7"/>
        <v>91.242900000000006</v>
      </c>
      <c r="AH24" s="108"/>
      <c r="AI24" s="108"/>
      <c r="AJ24" s="108"/>
    </row>
    <row r="25" spans="1:39" s="47" customFormat="1" ht="21" x14ac:dyDescent="0.4">
      <c r="A25" s="19" t="s">
        <v>34</v>
      </c>
      <c r="B25" s="20" t="s">
        <v>35</v>
      </c>
      <c r="C25" s="21">
        <f>C27+C29+C31+C33+C35</f>
        <v>11660</v>
      </c>
      <c r="D25" s="21">
        <f>D31+D27+D29+D33+D35</f>
        <v>3.4440000000000004</v>
      </c>
      <c r="E25" s="21">
        <f t="shared" ref="E25:H25" si="21">E31+E27+E29+E33+E35</f>
        <v>9215</v>
      </c>
      <c r="F25" s="21">
        <f t="shared" si="21"/>
        <v>2.6772179999999999</v>
      </c>
      <c r="G25" s="21">
        <f t="shared" si="21"/>
        <v>20875</v>
      </c>
      <c r="H25" s="21">
        <f t="shared" si="21"/>
        <v>3.0606090000000004</v>
      </c>
      <c r="I25" s="46"/>
      <c r="J25" s="22"/>
      <c r="K25" s="99">
        <f t="shared" si="17"/>
        <v>3.0606090000000004</v>
      </c>
      <c r="L25" s="100">
        <f t="shared" si="3"/>
        <v>0</v>
      </c>
      <c r="M25" s="101">
        <f t="shared" si="18"/>
        <v>20875</v>
      </c>
      <c r="N25" s="100">
        <f t="shared" si="4"/>
        <v>0</v>
      </c>
      <c r="O25" s="110"/>
      <c r="S25" s="103">
        <f>C25/D25</f>
        <v>3385.5981416957025</v>
      </c>
      <c r="T25" s="103">
        <f>E25/F25</f>
        <v>3442.0058433792096</v>
      </c>
      <c r="U25" s="103">
        <f t="shared" si="6"/>
        <v>6820.5380040377577</v>
      </c>
      <c r="V25" s="47">
        <f t="shared" si="7"/>
        <v>3.3540999999999999</v>
      </c>
      <c r="AH25" s="108"/>
      <c r="AI25" s="108"/>
      <c r="AJ25" s="108"/>
    </row>
    <row r="26" spans="1:39" s="47" customFormat="1" ht="21" x14ac:dyDescent="0.4">
      <c r="A26" s="19"/>
      <c r="B26" s="20" t="s">
        <v>31</v>
      </c>
      <c r="C26" s="21"/>
      <c r="D26" s="21"/>
      <c r="E26" s="21"/>
      <c r="F26" s="21"/>
      <c r="G26" s="21"/>
      <c r="H26" s="21"/>
      <c r="I26" s="49"/>
      <c r="J26" s="22"/>
      <c r="K26" s="99">
        <f t="shared" si="17"/>
        <v>0</v>
      </c>
      <c r="L26" s="100">
        <f t="shared" si="3"/>
        <v>0</v>
      </c>
      <c r="M26" s="101">
        <f t="shared" si="18"/>
        <v>0</v>
      </c>
      <c r="N26" s="100">
        <f t="shared" si="4"/>
        <v>0</v>
      </c>
      <c r="O26" s="110"/>
      <c r="S26" s="103"/>
      <c r="T26" s="103"/>
      <c r="U26" s="103"/>
      <c r="V26" s="47">
        <f t="shared" si="7"/>
        <v>0</v>
      </c>
      <c r="AH26" s="108"/>
      <c r="AI26" s="108"/>
      <c r="AJ26" s="108"/>
    </row>
    <row r="27" spans="1:39" s="47" customFormat="1" ht="21" x14ac:dyDescent="0.4">
      <c r="A27" s="19" t="s">
        <v>36</v>
      </c>
      <c r="B27" s="20" t="s">
        <v>18</v>
      </c>
      <c r="C27" s="21"/>
      <c r="D27" s="21"/>
      <c r="E27" s="21"/>
      <c r="F27" s="21"/>
      <c r="G27" s="21"/>
      <c r="H27" s="21"/>
      <c r="I27" s="49"/>
      <c r="J27" s="22"/>
      <c r="K27" s="99">
        <f t="shared" si="17"/>
        <v>0</v>
      </c>
      <c r="L27" s="100">
        <f t="shared" si="3"/>
        <v>0</v>
      </c>
      <c r="M27" s="101">
        <f t="shared" si="18"/>
        <v>0</v>
      </c>
      <c r="N27" s="100">
        <f t="shared" si="4"/>
        <v>0</v>
      </c>
      <c r="O27" s="110"/>
      <c r="S27" s="103"/>
      <c r="T27" s="103"/>
      <c r="U27" s="103"/>
      <c r="V27" s="47">
        <f t="shared" si="7"/>
        <v>0</v>
      </c>
      <c r="AH27" s="108"/>
      <c r="AI27" s="108"/>
      <c r="AJ27" s="108"/>
    </row>
    <row r="28" spans="1:39" s="47" customFormat="1" ht="21" x14ac:dyDescent="0.4">
      <c r="A28" s="25" t="s">
        <v>37</v>
      </c>
      <c r="B28" s="26" t="s">
        <v>38</v>
      </c>
      <c r="C28" s="21">
        <f t="shared" ref="C28:H28" si="22">C27-C15</f>
        <v>-314469.35699999996</v>
      </c>
      <c r="D28" s="21">
        <f t="shared" si="22"/>
        <v>-99.507999999999996</v>
      </c>
      <c r="E28" s="21">
        <f t="shared" si="22"/>
        <v>-278787.24</v>
      </c>
      <c r="F28" s="21">
        <f t="shared" si="22"/>
        <v>-88.593999999999994</v>
      </c>
      <c r="G28" s="21">
        <f t="shared" si="22"/>
        <v>-593256.59699999995</v>
      </c>
      <c r="H28" s="21">
        <f t="shared" si="22"/>
        <v>-94.051000000000002</v>
      </c>
      <c r="I28" s="49"/>
      <c r="J28" s="22"/>
      <c r="K28" s="99">
        <f t="shared" si="17"/>
        <v>-94.050999999999988</v>
      </c>
      <c r="L28" s="100">
        <f t="shared" si="3"/>
        <v>0</v>
      </c>
      <c r="M28" s="101">
        <f t="shared" si="18"/>
        <v>-593256.59699999995</v>
      </c>
      <c r="N28" s="100">
        <f t="shared" si="4"/>
        <v>0</v>
      </c>
      <c r="O28" s="110"/>
      <c r="S28" s="103">
        <f>C28/D28</f>
        <v>3160.2419604453912</v>
      </c>
      <c r="T28" s="103">
        <f>E28/F28</f>
        <v>3146.7959455493601</v>
      </c>
      <c r="U28" s="103">
        <f t="shared" si="6"/>
        <v>6307.8180667935476</v>
      </c>
      <c r="V28" s="47">
        <f t="shared" si="7"/>
        <v>-95.322999999999993</v>
      </c>
      <c r="AH28" s="108"/>
      <c r="AI28" s="108"/>
      <c r="AJ28" s="108"/>
    </row>
    <row r="29" spans="1:39" s="47" customFormat="1" ht="21" x14ac:dyDescent="0.4">
      <c r="A29" s="19" t="s">
        <v>39</v>
      </c>
      <c r="B29" s="20" t="s">
        <v>40</v>
      </c>
      <c r="C29" s="21"/>
      <c r="D29" s="21"/>
      <c r="E29" s="21"/>
      <c r="F29" s="21"/>
      <c r="G29" s="21"/>
      <c r="H29" s="21"/>
      <c r="I29" s="49"/>
      <c r="J29" s="22"/>
      <c r="K29" s="99">
        <f t="shared" si="17"/>
        <v>0</v>
      </c>
      <c r="L29" s="100">
        <f t="shared" si="3"/>
        <v>0</v>
      </c>
      <c r="M29" s="101">
        <f t="shared" si="18"/>
        <v>0</v>
      </c>
      <c r="N29" s="100">
        <f t="shared" si="4"/>
        <v>0</v>
      </c>
      <c r="O29" s="110"/>
      <c r="S29" s="103"/>
      <c r="T29" s="103"/>
      <c r="U29" s="103"/>
      <c r="V29" s="47">
        <f t="shared" si="7"/>
        <v>0</v>
      </c>
      <c r="AH29" s="108"/>
      <c r="AI29" s="108"/>
      <c r="AJ29" s="108"/>
    </row>
    <row r="30" spans="1:39" s="47" customFormat="1" ht="21" x14ac:dyDescent="0.4">
      <c r="A30" s="25" t="s">
        <v>41</v>
      </c>
      <c r="B30" s="26" t="s">
        <v>42</v>
      </c>
      <c r="C30" s="21">
        <f>C29-C16</f>
        <v>-622.33000000000004</v>
      </c>
      <c r="D30" s="21">
        <f>D29-D16</f>
        <v>-0.19600000000000001</v>
      </c>
      <c r="E30" s="21">
        <f>G30-C30</f>
        <v>-469.99999999999989</v>
      </c>
      <c r="F30" s="21">
        <f>F29-F16</f>
        <v>-0.14799999999999999</v>
      </c>
      <c r="G30" s="21">
        <f>G29-G16</f>
        <v>-1092.33</v>
      </c>
      <c r="H30" s="21">
        <f>H29-H16</f>
        <v>-0.17199999999999999</v>
      </c>
      <c r="I30" s="49"/>
      <c r="J30" s="22"/>
      <c r="K30" s="99">
        <f t="shared" si="17"/>
        <v>-0.17199999999999999</v>
      </c>
      <c r="L30" s="100">
        <f t="shared" si="3"/>
        <v>0</v>
      </c>
      <c r="M30" s="101">
        <f t="shared" si="18"/>
        <v>-1092.33</v>
      </c>
      <c r="N30" s="100">
        <f t="shared" si="4"/>
        <v>0</v>
      </c>
      <c r="O30" s="110"/>
      <c r="S30" s="103">
        <f>C30/D30</f>
        <v>3175.1530612244901</v>
      </c>
      <c r="T30" s="103">
        <f>E30/F30</f>
        <v>3175.6756756756749</v>
      </c>
      <c r="U30" s="103">
        <f t="shared" si="6"/>
        <v>6350.7558139534885</v>
      </c>
      <c r="V30" s="47">
        <f t="shared" si="7"/>
        <v>-0.17549999999999999</v>
      </c>
      <c r="AH30" s="108"/>
      <c r="AI30" s="108"/>
      <c r="AJ30" s="108"/>
    </row>
    <row r="31" spans="1:39" s="47" customFormat="1" ht="21" x14ac:dyDescent="0.4">
      <c r="A31" s="19" t="s">
        <v>43</v>
      </c>
      <c r="B31" s="20" t="s">
        <v>22</v>
      </c>
      <c r="C31" s="21">
        <f>C129+C157</f>
        <v>11450</v>
      </c>
      <c r="D31" s="21">
        <f>D129+D157</f>
        <v>3.3760000000000003</v>
      </c>
      <c r="E31" s="21">
        <f t="shared" ref="E31:H31" si="23">E129+E157</f>
        <v>9000</v>
      </c>
      <c r="F31" s="21">
        <f t="shared" si="23"/>
        <v>2.617</v>
      </c>
      <c r="G31" s="21">
        <f t="shared" si="23"/>
        <v>20450</v>
      </c>
      <c r="H31" s="21">
        <f t="shared" si="23"/>
        <v>2.9965000000000002</v>
      </c>
      <c r="I31" s="49"/>
      <c r="J31" s="22"/>
      <c r="K31" s="99">
        <f t="shared" si="17"/>
        <v>2.9965000000000002</v>
      </c>
      <c r="L31" s="100">
        <f t="shared" si="3"/>
        <v>0</v>
      </c>
      <c r="M31" s="101">
        <f t="shared" si="18"/>
        <v>20450</v>
      </c>
      <c r="N31" s="100">
        <f t="shared" si="4"/>
        <v>0</v>
      </c>
      <c r="O31" s="110"/>
      <c r="S31" s="103">
        <f>C31/D31</f>
        <v>3391.5876777251183</v>
      </c>
      <c r="T31" s="103">
        <f>E31/F31</f>
        <v>3439.0523500191057</v>
      </c>
      <c r="U31" s="103">
        <f t="shared" si="6"/>
        <v>6824.6287335224424</v>
      </c>
      <c r="V31" s="47">
        <f t="shared" si="7"/>
        <v>3.2858999999999998</v>
      </c>
      <c r="AH31" s="108"/>
      <c r="AI31" s="108"/>
      <c r="AJ31" s="108"/>
    </row>
    <row r="32" spans="1:39" s="47" customFormat="1" ht="21" x14ac:dyDescent="0.4">
      <c r="A32" s="25" t="s">
        <v>44</v>
      </c>
      <c r="B32" s="26" t="s">
        <v>45</v>
      </c>
      <c r="C32" s="21">
        <f t="shared" ref="C32:H32" si="24">C31-C17</f>
        <v>8530.56</v>
      </c>
      <c r="D32" s="21">
        <f t="shared" si="24"/>
        <v>2.5650000000000004</v>
      </c>
      <c r="E32" s="21">
        <f t="shared" si="24"/>
        <v>6750.0389999999998</v>
      </c>
      <c r="F32" s="21">
        <f t="shared" si="24"/>
        <v>1.913</v>
      </c>
      <c r="G32" s="21">
        <f t="shared" si="24"/>
        <v>15280.599</v>
      </c>
      <c r="H32" s="21">
        <f t="shared" si="24"/>
        <v>2.2390000000000003</v>
      </c>
      <c r="I32" s="49"/>
      <c r="J32" s="22"/>
      <c r="K32" s="99">
        <f t="shared" si="17"/>
        <v>2.2390000000000003</v>
      </c>
      <c r="L32" s="100">
        <f t="shared" si="3"/>
        <v>0</v>
      </c>
      <c r="M32" s="101">
        <f t="shared" si="18"/>
        <v>15280.598999999998</v>
      </c>
      <c r="N32" s="100">
        <f t="shared" si="4"/>
        <v>0</v>
      </c>
      <c r="O32" s="110"/>
      <c r="S32" s="103">
        <f>C32/D32</f>
        <v>3325.7543859649118</v>
      </c>
      <c r="T32" s="103">
        <f>E32/F32</f>
        <v>3528.5096706743334</v>
      </c>
      <c r="U32" s="103">
        <f t="shared" si="6"/>
        <v>6824.7427422956671</v>
      </c>
      <c r="V32" s="47">
        <f t="shared" si="7"/>
        <v>2.4552</v>
      </c>
      <c r="AH32" s="108"/>
      <c r="AI32" s="108"/>
      <c r="AJ32" s="108"/>
    </row>
    <row r="33" spans="1:36" s="47" customFormat="1" ht="21" x14ac:dyDescent="0.4">
      <c r="A33" s="25" t="s">
        <v>46</v>
      </c>
      <c r="B33" s="20" t="s">
        <v>26</v>
      </c>
      <c r="C33" s="21"/>
      <c r="D33" s="21"/>
      <c r="E33" s="21">
        <f>G33-C33</f>
        <v>0</v>
      </c>
      <c r="F33" s="21"/>
      <c r="G33" s="21"/>
      <c r="H33" s="21"/>
      <c r="I33" s="49"/>
      <c r="J33" s="22"/>
      <c r="K33" s="99">
        <f t="shared" si="17"/>
        <v>0</v>
      </c>
      <c r="L33" s="100">
        <f t="shared" si="3"/>
        <v>0</v>
      </c>
      <c r="M33" s="101">
        <f t="shared" si="18"/>
        <v>0</v>
      </c>
      <c r="N33" s="100">
        <f t="shared" si="4"/>
        <v>0</v>
      </c>
      <c r="O33" s="110"/>
      <c r="S33" s="103"/>
      <c r="T33" s="103"/>
      <c r="U33" s="103"/>
      <c r="V33" s="47">
        <f t="shared" si="7"/>
        <v>0</v>
      </c>
      <c r="AH33" s="108"/>
      <c r="AI33" s="108"/>
      <c r="AJ33" s="108"/>
    </row>
    <row r="34" spans="1:36" s="47" customFormat="1" ht="21" x14ac:dyDescent="0.4">
      <c r="A34" s="25" t="s">
        <v>47</v>
      </c>
      <c r="B34" s="26" t="s">
        <v>48</v>
      </c>
      <c r="C34" s="21">
        <f>C33-C19</f>
        <v>-19679.685000000001</v>
      </c>
      <c r="D34" s="21">
        <f>D33-D19</f>
        <v>-5.85</v>
      </c>
      <c r="E34" s="21">
        <f t="shared" ref="E34:H34" si="25">E33-E19</f>
        <v>-16449.03</v>
      </c>
      <c r="F34" s="21">
        <f t="shared" si="25"/>
        <v>-5.0910000000000002</v>
      </c>
      <c r="G34" s="21">
        <f t="shared" si="25"/>
        <v>-36128.714999999997</v>
      </c>
      <c r="H34" s="21">
        <f t="shared" si="25"/>
        <v>-5.4704999999999995</v>
      </c>
      <c r="I34" s="49"/>
      <c r="J34" s="22"/>
      <c r="K34" s="99">
        <f t="shared" si="17"/>
        <v>-5.4704999999999995</v>
      </c>
      <c r="L34" s="100">
        <f t="shared" si="3"/>
        <v>0</v>
      </c>
      <c r="M34" s="101">
        <f t="shared" si="18"/>
        <v>-36128.714999999997</v>
      </c>
      <c r="N34" s="100">
        <f t="shared" si="4"/>
        <v>0</v>
      </c>
      <c r="O34" s="110"/>
      <c r="S34" s="103">
        <f>C34/D34</f>
        <v>3364.0487179487186</v>
      </c>
      <c r="T34" s="103">
        <f>E34/F34</f>
        <v>3231.001767825574</v>
      </c>
      <c r="U34" s="103">
        <f t="shared" ref="U34" si="26">G34/H34</f>
        <v>6604.2802303262952</v>
      </c>
      <c r="V34" s="47">
        <f t="shared" si="7"/>
        <v>-5.8051000000000004</v>
      </c>
      <c r="AH34" s="108"/>
      <c r="AI34" s="108"/>
      <c r="AJ34" s="108"/>
    </row>
    <row r="35" spans="1:36" s="47" customFormat="1" ht="21" hidden="1" customHeight="1" x14ac:dyDescent="0.4">
      <c r="A35" s="25" t="s">
        <v>187</v>
      </c>
      <c r="B35" s="20" t="s">
        <v>186</v>
      </c>
      <c r="C35" s="21">
        <f>C133+C163</f>
        <v>210</v>
      </c>
      <c r="D35" s="21">
        <f>D133+D163</f>
        <v>6.8000000000000005E-2</v>
      </c>
      <c r="E35" s="21">
        <f>G35-C35</f>
        <v>215</v>
      </c>
      <c r="F35" s="21">
        <f>F133+F163</f>
        <v>6.0218000000000001E-2</v>
      </c>
      <c r="G35" s="21">
        <f>G133+G163</f>
        <v>425</v>
      </c>
      <c r="H35" s="21">
        <f>H133+H163</f>
        <v>6.4108999999999999E-2</v>
      </c>
      <c r="I35" s="49"/>
      <c r="J35" s="22"/>
      <c r="K35" s="99">
        <f t="shared" si="17"/>
        <v>6.4108999999999999E-2</v>
      </c>
      <c r="L35" s="100">
        <f t="shared" si="3"/>
        <v>0</v>
      </c>
      <c r="M35" s="101">
        <f t="shared" si="18"/>
        <v>425</v>
      </c>
      <c r="N35" s="100">
        <f t="shared" si="4"/>
        <v>0</v>
      </c>
      <c r="O35" s="110"/>
      <c r="S35" s="103"/>
      <c r="T35" s="103"/>
      <c r="U35" s="103"/>
      <c r="V35" s="47">
        <f t="shared" si="7"/>
        <v>6.83E-2</v>
      </c>
      <c r="AH35" s="108"/>
      <c r="AI35" s="108"/>
      <c r="AJ35" s="108"/>
    </row>
    <row r="36" spans="1:36" s="47" customFormat="1" ht="21" hidden="1" customHeight="1" x14ac:dyDescent="0.4">
      <c r="A36" s="25" t="s">
        <v>188</v>
      </c>
      <c r="B36" s="26" t="s">
        <v>48</v>
      </c>
      <c r="C36" s="21">
        <f>C35-C20</f>
        <v>210</v>
      </c>
      <c r="D36" s="21">
        <f>D35-D20</f>
        <v>6.8000000000000005E-2</v>
      </c>
      <c r="E36" s="21">
        <f t="shared" ref="E36:H36" si="27">E35-E20</f>
        <v>215</v>
      </c>
      <c r="F36" s="21">
        <f t="shared" si="27"/>
        <v>6.0218000000000001E-2</v>
      </c>
      <c r="G36" s="21">
        <f t="shared" si="27"/>
        <v>425</v>
      </c>
      <c r="H36" s="21">
        <f t="shared" si="27"/>
        <v>6.4108999999999999E-2</v>
      </c>
      <c r="I36" s="49"/>
      <c r="J36" s="22"/>
      <c r="K36" s="99">
        <f t="shared" si="17"/>
        <v>6.4108999999999999E-2</v>
      </c>
      <c r="L36" s="100">
        <f t="shared" si="3"/>
        <v>0</v>
      </c>
      <c r="M36" s="101">
        <f t="shared" si="18"/>
        <v>425</v>
      </c>
      <c r="N36" s="100">
        <f t="shared" si="4"/>
        <v>0</v>
      </c>
      <c r="O36" s="110"/>
      <c r="S36" s="103">
        <f t="shared" ref="S36:S99" si="28">C36/D36</f>
        <v>3088.2352941176468</v>
      </c>
      <c r="T36" s="103">
        <f t="shared" ref="T36:T99" si="29">E36/F36</f>
        <v>3570.361021621442</v>
      </c>
      <c r="U36" s="103">
        <f t="shared" si="6"/>
        <v>6629.3344148247515</v>
      </c>
      <c r="V36" s="47">
        <f t="shared" si="7"/>
        <v>6.83E-2</v>
      </c>
      <c r="AH36" s="108"/>
      <c r="AI36" s="108"/>
      <c r="AJ36" s="108"/>
    </row>
    <row r="37" spans="1:36" s="47" customFormat="1" ht="21" hidden="1" customHeight="1" x14ac:dyDescent="0.4">
      <c r="A37" s="25"/>
      <c r="B37" s="26" t="s">
        <v>49</v>
      </c>
      <c r="C37" s="21"/>
      <c r="D37" s="21"/>
      <c r="E37" s="21"/>
      <c r="F37" s="21"/>
      <c r="G37" s="21"/>
      <c r="H37" s="21"/>
      <c r="I37" s="49"/>
      <c r="J37" s="22"/>
      <c r="K37" s="99">
        <f t="shared" si="17"/>
        <v>0</v>
      </c>
      <c r="L37" s="100">
        <f t="shared" si="3"/>
        <v>0</v>
      </c>
      <c r="M37" s="101">
        <f t="shared" si="18"/>
        <v>0</v>
      </c>
      <c r="N37" s="100">
        <f t="shared" si="4"/>
        <v>0</v>
      </c>
      <c r="O37" s="110"/>
      <c r="S37" s="103" t="e">
        <f t="shared" si="28"/>
        <v>#DIV/0!</v>
      </c>
      <c r="T37" s="103" t="e">
        <f t="shared" si="29"/>
        <v>#DIV/0!</v>
      </c>
      <c r="U37" s="103" t="e">
        <f t="shared" si="6"/>
        <v>#DIV/0!</v>
      </c>
      <c r="V37" s="47">
        <f t="shared" si="7"/>
        <v>0</v>
      </c>
      <c r="AH37" s="108"/>
      <c r="AI37" s="108"/>
      <c r="AJ37" s="108"/>
    </row>
    <row r="38" spans="1:36" s="45" customFormat="1" ht="21" hidden="1" customHeight="1" x14ac:dyDescent="0.4">
      <c r="A38" s="14" t="s">
        <v>105</v>
      </c>
      <c r="B38" s="15" t="s">
        <v>106</v>
      </c>
      <c r="C38" s="21"/>
      <c r="D38" s="21"/>
      <c r="E38" s="16">
        <f t="shared" ref="E38:E101" si="30">G38-C38</f>
        <v>0</v>
      </c>
      <c r="F38" s="16"/>
      <c r="G38" s="21"/>
      <c r="H38" s="21"/>
      <c r="I38" s="53"/>
      <c r="J38" s="18"/>
      <c r="K38" s="99">
        <f t="shared" si="17"/>
        <v>0</v>
      </c>
      <c r="L38" s="100">
        <f t="shared" si="3"/>
        <v>0</v>
      </c>
      <c r="M38" s="101">
        <f t="shared" si="18"/>
        <v>0</v>
      </c>
      <c r="N38" s="100">
        <f t="shared" si="4"/>
        <v>0</v>
      </c>
      <c r="O38" s="100"/>
      <c r="S38" s="103" t="e">
        <f t="shared" si="28"/>
        <v>#DIV/0!</v>
      </c>
      <c r="T38" s="103" t="e">
        <f t="shared" si="29"/>
        <v>#DIV/0!</v>
      </c>
      <c r="U38" s="103" t="e">
        <f t="shared" si="6"/>
        <v>#DIV/0!</v>
      </c>
      <c r="V38" s="45">
        <f t="shared" si="7"/>
        <v>0</v>
      </c>
      <c r="AH38" s="104"/>
      <c r="AI38" s="104"/>
      <c r="AJ38" s="104"/>
    </row>
    <row r="39" spans="1:36" s="47" customFormat="1" ht="21" hidden="1" customHeight="1" x14ac:dyDescent="0.4">
      <c r="A39" s="19"/>
      <c r="B39" s="20" t="s">
        <v>10</v>
      </c>
      <c r="C39" s="21"/>
      <c r="D39" s="21"/>
      <c r="E39" s="21">
        <f t="shared" si="30"/>
        <v>0</v>
      </c>
      <c r="F39" s="21"/>
      <c r="G39" s="21"/>
      <c r="H39" s="21"/>
      <c r="I39" s="49"/>
      <c r="J39" s="22"/>
      <c r="K39" s="99">
        <f t="shared" si="17"/>
        <v>0</v>
      </c>
      <c r="L39" s="100">
        <f t="shared" si="3"/>
        <v>0</v>
      </c>
      <c r="M39" s="101">
        <f t="shared" si="18"/>
        <v>0</v>
      </c>
      <c r="N39" s="100">
        <f t="shared" si="4"/>
        <v>0</v>
      </c>
      <c r="O39" s="110"/>
      <c r="S39" s="103" t="e">
        <f t="shared" si="28"/>
        <v>#DIV/0!</v>
      </c>
      <c r="T39" s="103" t="e">
        <f t="shared" si="29"/>
        <v>#DIV/0!</v>
      </c>
      <c r="U39" s="103" t="e">
        <f t="shared" si="6"/>
        <v>#DIV/0!</v>
      </c>
      <c r="V39" s="47">
        <f t="shared" si="7"/>
        <v>0</v>
      </c>
      <c r="AH39" s="108"/>
      <c r="AI39" s="108"/>
      <c r="AJ39" s="108"/>
    </row>
    <row r="40" spans="1:36" s="47" customFormat="1" ht="21" hidden="1" customHeight="1" x14ac:dyDescent="0.4">
      <c r="A40" s="19" t="s">
        <v>107</v>
      </c>
      <c r="B40" s="20" t="s">
        <v>50</v>
      </c>
      <c r="C40" s="21"/>
      <c r="D40" s="21"/>
      <c r="E40" s="21">
        <f t="shared" si="30"/>
        <v>0</v>
      </c>
      <c r="F40" s="21"/>
      <c r="G40" s="21"/>
      <c r="H40" s="21"/>
      <c r="I40" s="49"/>
      <c r="J40" s="22"/>
      <c r="K40" s="99">
        <f t="shared" si="17"/>
        <v>0</v>
      </c>
      <c r="L40" s="100">
        <f t="shared" si="3"/>
        <v>0</v>
      </c>
      <c r="M40" s="101">
        <f t="shared" si="18"/>
        <v>0</v>
      </c>
      <c r="N40" s="100">
        <f t="shared" si="4"/>
        <v>0</v>
      </c>
      <c r="O40" s="110"/>
      <c r="S40" s="103" t="e">
        <f t="shared" si="28"/>
        <v>#DIV/0!</v>
      </c>
      <c r="T40" s="103" t="e">
        <f t="shared" si="29"/>
        <v>#DIV/0!</v>
      </c>
      <c r="U40" s="103" t="e">
        <f t="shared" si="6"/>
        <v>#DIV/0!</v>
      </c>
      <c r="V40" s="47">
        <f t="shared" si="7"/>
        <v>0</v>
      </c>
      <c r="AH40" s="108"/>
      <c r="AI40" s="108"/>
      <c r="AJ40" s="108"/>
    </row>
    <row r="41" spans="1:36" s="47" customFormat="1" ht="21" hidden="1" customHeight="1" x14ac:dyDescent="0.4">
      <c r="A41" s="19" t="s">
        <v>108</v>
      </c>
      <c r="B41" s="20" t="s">
        <v>14</v>
      </c>
      <c r="C41" s="21"/>
      <c r="D41" s="21"/>
      <c r="E41" s="21">
        <f t="shared" si="30"/>
        <v>0</v>
      </c>
      <c r="F41" s="21"/>
      <c r="G41" s="21"/>
      <c r="H41" s="21"/>
      <c r="I41" s="49"/>
      <c r="J41" s="22"/>
      <c r="K41" s="99">
        <f t="shared" si="17"/>
        <v>0</v>
      </c>
      <c r="L41" s="100">
        <f t="shared" si="3"/>
        <v>0</v>
      </c>
      <c r="M41" s="101">
        <f t="shared" si="18"/>
        <v>0</v>
      </c>
      <c r="N41" s="100">
        <f t="shared" si="4"/>
        <v>0</v>
      </c>
      <c r="O41" s="110"/>
      <c r="S41" s="103" t="e">
        <f t="shared" si="28"/>
        <v>#DIV/0!</v>
      </c>
      <c r="T41" s="103" t="e">
        <f t="shared" si="29"/>
        <v>#DIV/0!</v>
      </c>
      <c r="U41" s="103" t="e">
        <f t="shared" si="6"/>
        <v>#DIV/0!</v>
      </c>
      <c r="V41" s="47">
        <f t="shared" si="7"/>
        <v>0</v>
      </c>
      <c r="AH41" s="108"/>
      <c r="AI41" s="108"/>
      <c r="AJ41" s="108"/>
    </row>
    <row r="42" spans="1:36" s="47" customFormat="1" ht="21.6" hidden="1" customHeight="1" thickBot="1" x14ac:dyDescent="0.45">
      <c r="A42" s="19"/>
      <c r="B42" s="20" t="s">
        <v>10</v>
      </c>
      <c r="C42" s="21"/>
      <c r="D42" s="21"/>
      <c r="E42" s="21">
        <f t="shared" si="30"/>
        <v>0</v>
      </c>
      <c r="F42" s="21"/>
      <c r="G42" s="21"/>
      <c r="H42" s="21"/>
      <c r="I42" s="49"/>
      <c r="J42" s="22"/>
      <c r="K42" s="99">
        <f t="shared" si="17"/>
        <v>0</v>
      </c>
      <c r="L42" s="100">
        <f t="shared" si="3"/>
        <v>0</v>
      </c>
      <c r="M42" s="101">
        <f t="shared" si="18"/>
        <v>0</v>
      </c>
      <c r="N42" s="100">
        <f t="shared" si="4"/>
        <v>0</v>
      </c>
      <c r="O42" s="110"/>
      <c r="S42" s="103" t="e">
        <f t="shared" si="28"/>
        <v>#DIV/0!</v>
      </c>
      <c r="T42" s="103" t="e">
        <f t="shared" si="29"/>
        <v>#DIV/0!</v>
      </c>
      <c r="U42" s="103" t="e">
        <f t="shared" si="6"/>
        <v>#DIV/0!</v>
      </c>
      <c r="V42" s="47">
        <f t="shared" si="7"/>
        <v>0</v>
      </c>
      <c r="AH42" s="108"/>
      <c r="AI42" s="108"/>
      <c r="AJ42" s="108"/>
    </row>
    <row r="43" spans="1:36" s="47" customFormat="1" ht="21" hidden="1" customHeight="1" x14ac:dyDescent="0.4">
      <c r="A43" s="19" t="s">
        <v>109</v>
      </c>
      <c r="B43" s="20" t="s">
        <v>110</v>
      </c>
      <c r="C43" s="21"/>
      <c r="D43" s="21"/>
      <c r="E43" s="21">
        <f t="shared" si="30"/>
        <v>0</v>
      </c>
      <c r="F43" s="21"/>
      <c r="G43" s="21"/>
      <c r="H43" s="21"/>
      <c r="I43" s="49"/>
      <c r="J43" s="22"/>
      <c r="K43" s="99">
        <f t="shared" si="17"/>
        <v>0</v>
      </c>
      <c r="L43" s="100">
        <f t="shared" si="3"/>
        <v>0</v>
      </c>
      <c r="M43" s="101">
        <f t="shared" si="18"/>
        <v>0</v>
      </c>
      <c r="N43" s="100">
        <f t="shared" si="4"/>
        <v>0</v>
      </c>
      <c r="O43" s="110"/>
      <c r="S43" s="103" t="e">
        <f t="shared" si="28"/>
        <v>#DIV/0!</v>
      </c>
      <c r="T43" s="103" t="e">
        <f t="shared" si="29"/>
        <v>#DIV/0!</v>
      </c>
      <c r="U43" s="103" t="e">
        <f t="shared" si="6"/>
        <v>#DIV/0!</v>
      </c>
      <c r="V43" s="47">
        <f t="shared" si="7"/>
        <v>0</v>
      </c>
      <c r="AH43" s="108"/>
      <c r="AI43" s="108"/>
      <c r="AJ43" s="108"/>
    </row>
    <row r="44" spans="1:36" s="47" customFormat="1" ht="21" hidden="1" customHeight="1" x14ac:dyDescent="0.4">
      <c r="A44" s="19" t="s">
        <v>111</v>
      </c>
      <c r="B44" s="20" t="s">
        <v>112</v>
      </c>
      <c r="C44" s="21"/>
      <c r="D44" s="21"/>
      <c r="E44" s="21">
        <f t="shared" si="30"/>
        <v>0</v>
      </c>
      <c r="F44" s="21"/>
      <c r="G44" s="21"/>
      <c r="H44" s="21"/>
      <c r="I44" s="49"/>
      <c r="J44" s="22"/>
      <c r="K44" s="99">
        <f t="shared" si="17"/>
        <v>0</v>
      </c>
      <c r="L44" s="100">
        <f t="shared" si="3"/>
        <v>0</v>
      </c>
      <c r="M44" s="101">
        <f t="shared" si="18"/>
        <v>0</v>
      </c>
      <c r="N44" s="100">
        <f t="shared" si="4"/>
        <v>0</v>
      </c>
      <c r="O44" s="110"/>
      <c r="S44" s="103" t="e">
        <f t="shared" si="28"/>
        <v>#DIV/0!</v>
      </c>
      <c r="T44" s="103" t="e">
        <f t="shared" si="29"/>
        <v>#DIV/0!</v>
      </c>
      <c r="U44" s="103" t="e">
        <f t="shared" si="6"/>
        <v>#DIV/0!</v>
      </c>
      <c r="V44" s="47">
        <f t="shared" si="7"/>
        <v>0</v>
      </c>
      <c r="AH44" s="108"/>
      <c r="AI44" s="108"/>
      <c r="AJ44" s="108"/>
    </row>
    <row r="45" spans="1:36" s="54" customFormat="1" ht="21" hidden="1" customHeight="1" x14ac:dyDescent="0.4">
      <c r="A45" s="19"/>
      <c r="B45" s="20" t="s">
        <v>49</v>
      </c>
      <c r="C45" s="21"/>
      <c r="D45" s="21"/>
      <c r="E45" s="21">
        <f t="shared" si="30"/>
        <v>0</v>
      </c>
      <c r="F45" s="21"/>
      <c r="G45" s="21"/>
      <c r="H45" s="21"/>
      <c r="I45" s="49"/>
      <c r="J45" s="22"/>
      <c r="K45" s="99">
        <f t="shared" si="17"/>
        <v>0</v>
      </c>
      <c r="L45" s="100">
        <f t="shared" si="3"/>
        <v>0</v>
      </c>
      <c r="M45" s="101">
        <f t="shared" si="18"/>
        <v>0</v>
      </c>
      <c r="N45" s="100">
        <f t="shared" si="4"/>
        <v>0</v>
      </c>
      <c r="O45" s="110"/>
      <c r="S45" s="103" t="e">
        <f t="shared" si="28"/>
        <v>#DIV/0!</v>
      </c>
      <c r="T45" s="103" t="e">
        <f t="shared" si="29"/>
        <v>#DIV/0!</v>
      </c>
      <c r="U45" s="103" t="e">
        <f t="shared" si="6"/>
        <v>#DIV/0!</v>
      </c>
      <c r="V45" s="54">
        <f t="shared" si="7"/>
        <v>0</v>
      </c>
      <c r="AH45" s="115"/>
      <c r="AI45" s="115"/>
      <c r="AJ45" s="115"/>
    </row>
    <row r="46" spans="1:36" s="45" customFormat="1" ht="21" hidden="1" customHeight="1" x14ac:dyDescent="0.4">
      <c r="A46" s="14" t="s">
        <v>113</v>
      </c>
      <c r="B46" s="15" t="s">
        <v>51</v>
      </c>
      <c r="C46" s="16"/>
      <c r="D46" s="16"/>
      <c r="E46" s="16">
        <f t="shared" si="30"/>
        <v>0</v>
      </c>
      <c r="F46" s="16"/>
      <c r="G46" s="16"/>
      <c r="H46" s="16"/>
      <c r="I46" s="53"/>
      <c r="J46" s="18"/>
      <c r="K46" s="99">
        <f t="shared" si="17"/>
        <v>0</v>
      </c>
      <c r="L46" s="100">
        <f t="shared" si="3"/>
        <v>0</v>
      </c>
      <c r="M46" s="101">
        <f t="shared" si="18"/>
        <v>0</v>
      </c>
      <c r="N46" s="100">
        <f t="shared" si="4"/>
        <v>0</v>
      </c>
      <c r="O46" s="100"/>
      <c r="S46" s="103" t="e">
        <f t="shared" si="28"/>
        <v>#DIV/0!</v>
      </c>
      <c r="T46" s="103" t="e">
        <f t="shared" si="29"/>
        <v>#DIV/0!</v>
      </c>
      <c r="U46" s="103" t="e">
        <f t="shared" si="6"/>
        <v>#DIV/0!</v>
      </c>
      <c r="V46" s="45">
        <f t="shared" si="7"/>
        <v>0</v>
      </c>
      <c r="AH46" s="104"/>
      <c r="AI46" s="104"/>
      <c r="AJ46" s="104"/>
    </row>
    <row r="47" spans="1:36" s="45" customFormat="1" ht="21" hidden="1" customHeight="1" x14ac:dyDescent="0.4">
      <c r="A47" s="14" t="s">
        <v>114</v>
      </c>
      <c r="B47" s="15" t="s">
        <v>52</v>
      </c>
      <c r="C47" s="16"/>
      <c r="D47" s="16"/>
      <c r="E47" s="16">
        <f t="shared" si="30"/>
        <v>0</v>
      </c>
      <c r="F47" s="16"/>
      <c r="G47" s="16"/>
      <c r="H47" s="16"/>
      <c r="I47" s="53"/>
      <c r="J47" s="18"/>
      <c r="K47" s="99">
        <f t="shared" si="17"/>
        <v>0</v>
      </c>
      <c r="L47" s="100">
        <f t="shared" si="3"/>
        <v>0</v>
      </c>
      <c r="M47" s="101">
        <f t="shared" si="18"/>
        <v>0</v>
      </c>
      <c r="N47" s="100">
        <f t="shared" si="4"/>
        <v>0</v>
      </c>
      <c r="O47" s="100"/>
      <c r="S47" s="103" t="e">
        <f t="shared" si="28"/>
        <v>#DIV/0!</v>
      </c>
      <c r="T47" s="103" t="e">
        <f t="shared" si="29"/>
        <v>#DIV/0!</v>
      </c>
      <c r="U47" s="103" t="e">
        <f t="shared" si="6"/>
        <v>#DIV/0!</v>
      </c>
      <c r="V47" s="45">
        <f t="shared" si="7"/>
        <v>0</v>
      </c>
      <c r="AH47" s="104"/>
      <c r="AI47" s="104"/>
      <c r="AJ47" s="104"/>
    </row>
    <row r="48" spans="1:36" s="47" customFormat="1" ht="21" hidden="1" customHeight="1" x14ac:dyDescent="0.4">
      <c r="A48" s="19"/>
      <c r="B48" s="20" t="s">
        <v>31</v>
      </c>
      <c r="C48" s="21"/>
      <c r="D48" s="21"/>
      <c r="E48" s="21">
        <f t="shared" si="30"/>
        <v>0</v>
      </c>
      <c r="F48" s="21"/>
      <c r="G48" s="21"/>
      <c r="H48" s="21"/>
      <c r="I48" s="49"/>
      <c r="J48" s="22"/>
      <c r="K48" s="99">
        <f t="shared" si="17"/>
        <v>0</v>
      </c>
      <c r="L48" s="100">
        <f t="shared" si="3"/>
        <v>0</v>
      </c>
      <c r="M48" s="101">
        <f t="shared" si="18"/>
        <v>0</v>
      </c>
      <c r="N48" s="100">
        <f t="shared" si="4"/>
        <v>0</v>
      </c>
      <c r="O48" s="110"/>
      <c r="S48" s="103" t="e">
        <f t="shared" si="28"/>
        <v>#DIV/0!</v>
      </c>
      <c r="T48" s="103" t="e">
        <f t="shared" si="29"/>
        <v>#DIV/0!</v>
      </c>
      <c r="U48" s="103" t="e">
        <f t="shared" si="6"/>
        <v>#DIV/0!</v>
      </c>
      <c r="V48" s="47">
        <f t="shared" si="7"/>
        <v>0</v>
      </c>
      <c r="AH48" s="108"/>
      <c r="AI48" s="108"/>
      <c r="AJ48" s="108"/>
    </row>
    <row r="49" spans="1:36" s="47" customFormat="1" ht="21" hidden="1" customHeight="1" x14ac:dyDescent="0.4">
      <c r="A49" s="19" t="s">
        <v>115</v>
      </c>
      <c r="B49" s="20" t="s">
        <v>33</v>
      </c>
      <c r="C49" s="21"/>
      <c r="D49" s="21"/>
      <c r="E49" s="21">
        <f t="shared" si="30"/>
        <v>0</v>
      </c>
      <c r="F49" s="21"/>
      <c r="G49" s="21"/>
      <c r="H49" s="21"/>
      <c r="I49" s="49"/>
      <c r="J49" s="22"/>
      <c r="K49" s="99">
        <f t="shared" si="17"/>
        <v>0</v>
      </c>
      <c r="L49" s="100">
        <f t="shared" si="3"/>
        <v>0</v>
      </c>
      <c r="M49" s="101">
        <f t="shared" si="18"/>
        <v>0</v>
      </c>
      <c r="N49" s="100">
        <f t="shared" si="4"/>
        <v>0</v>
      </c>
      <c r="O49" s="110"/>
      <c r="S49" s="103" t="e">
        <f t="shared" si="28"/>
        <v>#DIV/0!</v>
      </c>
      <c r="T49" s="103" t="e">
        <f t="shared" si="29"/>
        <v>#DIV/0!</v>
      </c>
      <c r="U49" s="103" t="e">
        <f t="shared" si="6"/>
        <v>#DIV/0!</v>
      </c>
      <c r="V49" s="47">
        <f t="shared" si="7"/>
        <v>0</v>
      </c>
      <c r="AH49" s="108"/>
      <c r="AI49" s="108"/>
      <c r="AJ49" s="108"/>
    </row>
    <row r="50" spans="1:36" s="47" customFormat="1" ht="21" hidden="1" customHeight="1" x14ac:dyDescent="0.4">
      <c r="A50" s="19" t="s">
        <v>116</v>
      </c>
      <c r="B50" s="20" t="s">
        <v>35</v>
      </c>
      <c r="C50" s="21"/>
      <c r="D50" s="21"/>
      <c r="E50" s="21">
        <f t="shared" si="30"/>
        <v>0</v>
      </c>
      <c r="F50" s="21"/>
      <c r="G50" s="21"/>
      <c r="H50" s="21"/>
      <c r="I50" s="49"/>
      <c r="J50" s="22"/>
      <c r="K50" s="99">
        <f t="shared" si="17"/>
        <v>0</v>
      </c>
      <c r="L50" s="100">
        <f t="shared" si="3"/>
        <v>0</v>
      </c>
      <c r="M50" s="101">
        <f t="shared" si="18"/>
        <v>0</v>
      </c>
      <c r="N50" s="100">
        <f t="shared" si="4"/>
        <v>0</v>
      </c>
      <c r="O50" s="110"/>
      <c r="S50" s="103" t="e">
        <f t="shared" si="28"/>
        <v>#DIV/0!</v>
      </c>
      <c r="T50" s="103" t="e">
        <f t="shared" si="29"/>
        <v>#DIV/0!</v>
      </c>
      <c r="U50" s="103" t="e">
        <f t="shared" si="6"/>
        <v>#DIV/0!</v>
      </c>
      <c r="V50" s="47">
        <f t="shared" si="7"/>
        <v>0</v>
      </c>
      <c r="AH50" s="108"/>
      <c r="AI50" s="108"/>
      <c r="AJ50" s="108"/>
    </row>
    <row r="51" spans="1:36" s="47" customFormat="1" ht="21" hidden="1" customHeight="1" x14ac:dyDescent="0.4">
      <c r="A51" s="19"/>
      <c r="B51" s="20" t="s">
        <v>31</v>
      </c>
      <c r="C51" s="21"/>
      <c r="D51" s="21"/>
      <c r="E51" s="21">
        <f t="shared" si="30"/>
        <v>0</v>
      </c>
      <c r="F51" s="21"/>
      <c r="G51" s="21"/>
      <c r="H51" s="21"/>
      <c r="I51" s="49"/>
      <c r="J51" s="22"/>
      <c r="K51" s="99">
        <f t="shared" si="17"/>
        <v>0</v>
      </c>
      <c r="L51" s="100">
        <f t="shared" si="3"/>
        <v>0</v>
      </c>
      <c r="M51" s="101">
        <f t="shared" si="18"/>
        <v>0</v>
      </c>
      <c r="N51" s="100">
        <f t="shared" si="4"/>
        <v>0</v>
      </c>
      <c r="O51" s="110"/>
      <c r="S51" s="103" t="e">
        <f t="shared" si="28"/>
        <v>#DIV/0!</v>
      </c>
      <c r="T51" s="103" t="e">
        <f t="shared" si="29"/>
        <v>#DIV/0!</v>
      </c>
      <c r="U51" s="103" t="e">
        <f t="shared" si="6"/>
        <v>#DIV/0!</v>
      </c>
      <c r="V51" s="47">
        <f t="shared" si="7"/>
        <v>0</v>
      </c>
      <c r="AH51" s="108"/>
      <c r="AI51" s="108"/>
      <c r="AJ51" s="108"/>
    </row>
    <row r="52" spans="1:36" s="47" customFormat="1" ht="21" hidden="1" customHeight="1" x14ac:dyDescent="0.4">
      <c r="A52" s="19" t="s">
        <v>117</v>
      </c>
      <c r="B52" s="20" t="s">
        <v>110</v>
      </c>
      <c r="C52" s="21"/>
      <c r="D52" s="21"/>
      <c r="E52" s="21">
        <f t="shared" si="30"/>
        <v>0</v>
      </c>
      <c r="F52" s="21"/>
      <c r="G52" s="21"/>
      <c r="H52" s="21"/>
      <c r="I52" s="49"/>
      <c r="J52" s="22"/>
      <c r="K52" s="99">
        <f t="shared" si="17"/>
        <v>0</v>
      </c>
      <c r="L52" s="100">
        <f t="shared" si="3"/>
        <v>0</v>
      </c>
      <c r="M52" s="101">
        <f t="shared" si="18"/>
        <v>0</v>
      </c>
      <c r="N52" s="100">
        <f t="shared" si="4"/>
        <v>0</v>
      </c>
      <c r="O52" s="110"/>
      <c r="S52" s="103" t="e">
        <f t="shared" si="28"/>
        <v>#DIV/0!</v>
      </c>
      <c r="T52" s="103" t="e">
        <f t="shared" si="29"/>
        <v>#DIV/0!</v>
      </c>
      <c r="U52" s="103" t="e">
        <f t="shared" si="6"/>
        <v>#DIV/0!</v>
      </c>
      <c r="V52" s="47">
        <f t="shared" si="7"/>
        <v>0</v>
      </c>
      <c r="AH52" s="108"/>
      <c r="AI52" s="108"/>
      <c r="AJ52" s="108"/>
    </row>
    <row r="53" spans="1:36" s="47" customFormat="1" ht="21" hidden="1" customHeight="1" x14ac:dyDescent="0.4">
      <c r="A53" s="27" t="s">
        <v>118</v>
      </c>
      <c r="B53" s="20" t="s">
        <v>119</v>
      </c>
      <c r="C53" s="21"/>
      <c r="D53" s="21"/>
      <c r="E53" s="21">
        <f t="shared" si="30"/>
        <v>0</v>
      </c>
      <c r="F53" s="21"/>
      <c r="G53" s="21"/>
      <c r="H53" s="21"/>
      <c r="I53" s="49"/>
      <c r="J53" s="22"/>
      <c r="K53" s="99">
        <f t="shared" si="17"/>
        <v>0</v>
      </c>
      <c r="L53" s="100">
        <f t="shared" si="3"/>
        <v>0</v>
      </c>
      <c r="M53" s="101">
        <f t="shared" si="18"/>
        <v>0</v>
      </c>
      <c r="N53" s="100">
        <f t="shared" si="4"/>
        <v>0</v>
      </c>
      <c r="O53" s="110"/>
      <c r="S53" s="103" t="e">
        <f t="shared" si="28"/>
        <v>#DIV/0!</v>
      </c>
      <c r="T53" s="103" t="e">
        <f t="shared" si="29"/>
        <v>#DIV/0!</v>
      </c>
      <c r="U53" s="103" t="e">
        <f t="shared" si="6"/>
        <v>#DIV/0!</v>
      </c>
      <c r="V53" s="47">
        <f t="shared" si="7"/>
        <v>0</v>
      </c>
      <c r="AH53" s="108"/>
      <c r="AI53" s="108"/>
      <c r="AJ53" s="108"/>
    </row>
    <row r="54" spans="1:36" s="47" customFormat="1" ht="21" hidden="1" customHeight="1" x14ac:dyDescent="0.4">
      <c r="A54" s="19" t="s">
        <v>120</v>
      </c>
      <c r="B54" s="20" t="s">
        <v>112</v>
      </c>
      <c r="C54" s="21"/>
      <c r="D54" s="21"/>
      <c r="E54" s="21">
        <f t="shared" si="30"/>
        <v>0</v>
      </c>
      <c r="F54" s="21"/>
      <c r="G54" s="21"/>
      <c r="H54" s="21"/>
      <c r="I54" s="49"/>
      <c r="J54" s="22"/>
      <c r="K54" s="99">
        <f t="shared" si="17"/>
        <v>0</v>
      </c>
      <c r="L54" s="100">
        <f t="shared" si="3"/>
        <v>0</v>
      </c>
      <c r="M54" s="101">
        <f t="shared" si="18"/>
        <v>0</v>
      </c>
      <c r="N54" s="100">
        <f t="shared" si="4"/>
        <v>0</v>
      </c>
      <c r="O54" s="110"/>
      <c r="S54" s="103" t="e">
        <f t="shared" si="28"/>
        <v>#DIV/0!</v>
      </c>
      <c r="T54" s="103" t="e">
        <f t="shared" si="29"/>
        <v>#DIV/0!</v>
      </c>
      <c r="U54" s="103" t="e">
        <f t="shared" si="6"/>
        <v>#DIV/0!</v>
      </c>
      <c r="V54" s="47">
        <f t="shared" si="7"/>
        <v>0</v>
      </c>
      <c r="AH54" s="108"/>
      <c r="AI54" s="108"/>
      <c r="AJ54" s="108"/>
    </row>
    <row r="55" spans="1:36" s="47" customFormat="1" ht="21" hidden="1" customHeight="1" x14ac:dyDescent="0.4">
      <c r="A55" s="27" t="s">
        <v>121</v>
      </c>
      <c r="B55" s="20" t="s">
        <v>122</v>
      </c>
      <c r="C55" s="21"/>
      <c r="D55" s="21"/>
      <c r="E55" s="21">
        <f t="shared" si="30"/>
        <v>0</v>
      </c>
      <c r="F55" s="21"/>
      <c r="G55" s="21"/>
      <c r="H55" s="21"/>
      <c r="I55" s="49"/>
      <c r="J55" s="22"/>
      <c r="K55" s="99">
        <f t="shared" si="17"/>
        <v>0</v>
      </c>
      <c r="L55" s="100">
        <f t="shared" si="3"/>
        <v>0</v>
      </c>
      <c r="M55" s="101">
        <f t="shared" si="18"/>
        <v>0</v>
      </c>
      <c r="N55" s="100">
        <f t="shared" si="4"/>
        <v>0</v>
      </c>
      <c r="O55" s="110"/>
      <c r="S55" s="103" t="e">
        <f t="shared" si="28"/>
        <v>#DIV/0!</v>
      </c>
      <c r="T55" s="103" t="e">
        <f t="shared" si="29"/>
        <v>#DIV/0!</v>
      </c>
      <c r="U55" s="103" t="e">
        <f t="shared" si="6"/>
        <v>#DIV/0!</v>
      </c>
      <c r="V55" s="47">
        <f t="shared" si="7"/>
        <v>0</v>
      </c>
      <c r="AH55" s="108"/>
      <c r="AI55" s="108"/>
      <c r="AJ55" s="108"/>
    </row>
    <row r="56" spans="1:36" s="47" customFormat="1" ht="21" hidden="1" customHeight="1" x14ac:dyDescent="0.4">
      <c r="A56" s="19"/>
      <c r="B56" s="20" t="s">
        <v>49</v>
      </c>
      <c r="C56" s="21"/>
      <c r="D56" s="21"/>
      <c r="E56" s="21">
        <f t="shared" si="30"/>
        <v>0</v>
      </c>
      <c r="F56" s="21"/>
      <c r="G56" s="21"/>
      <c r="H56" s="21"/>
      <c r="I56" s="49"/>
      <c r="J56" s="22"/>
      <c r="K56" s="99">
        <f t="shared" si="17"/>
        <v>0</v>
      </c>
      <c r="L56" s="100">
        <f t="shared" si="3"/>
        <v>0</v>
      </c>
      <c r="M56" s="101">
        <f t="shared" si="18"/>
        <v>0</v>
      </c>
      <c r="N56" s="100">
        <f t="shared" si="4"/>
        <v>0</v>
      </c>
      <c r="O56" s="110"/>
      <c r="S56" s="103" t="e">
        <f t="shared" si="28"/>
        <v>#DIV/0!</v>
      </c>
      <c r="T56" s="103" t="e">
        <f t="shared" si="29"/>
        <v>#DIV/0!</v>
      </c>
      <c r="U56" s="103" t="e">
        <f t="shared" si="6"/>
        <v>#DIV/0!</v>
      </c>
      <c r="V56" s="47">
        <f t="shared" si="7"/>
        <v>0</v>
      </c>
      <c r="AH56" s="108"/>
      <c r="AI56" s="108"/>
      <c r="AJ56" s="108"/>
    </row>
    <row r="57" spans="1:36" s="47" customFormat="1" ht="21" hidden="1" customHeight="1" x14ac:dyDescent="0.4">
      <c r="A57" s="19" t="s">
        <v>123</v>
      </c>
      <c r="B57" s="20" t="s">
        <v>124</v>
      </c>
      <c r="C57" s="21"/>
      <c r="D57" s="21"/>
      <c r="E57" s="21">
        <f t="shared" si="30"/>
        <v>0</v>
      </c>
      <c r="F57" s="21"/>
      <c r="G57" s="21"/>
      <c r="H57" s="21"/>
      <c r="I57" s="49"/>
      <c r="J57" s="22"/>
      <c r="K57" s="99">
        <f t="shared" si="17"/>
        <v>0</v>
      </c>
      <c r="L57" s="100">
        <f t="shared" si="3"/>
        <v>0</v>
      </c>
      <c r="M57" s="101">
        <f t="shared" si="18"/>
        <v>0</v>
      </c>
      <c r="N57" s="100">
        <f t="shared" si="4"/>
        <v>0</v>
      </c>
      <c r="O57" s="110"/>
      <c r="S57" s="103" t="e">
        <f t="shared" si="28"/>
        <v>#DIV/0!</v>
      </c>
      <c r="T57" s="103" t="e">
        <f t="shared" si="29"/>
        <v>#DIV/0!</v>
      </c>
      <c r="U57" s="103" t="e">
        <f t="shared" si="6"/>
        <v>#DIV/0!</v>
      </c>
      <c r="V57" s="47">
        <f t="shared" si="7"/>
        <v>0</v>
      </c>
      <c r="AH57" s="108"/>
      <c r="AI57" s="108"/>
      <c r="AJ57" s="108"/>
    </row>
    <row r="58" spans="1:36" s="47" customFormat="1" ht="21" hidden="1" customHeight="1" x14ac:dyDescent="0.4">
      <c r="A58" s="19" t="s">
        <v>125</v>
      </c>
      <c r="B58" s="28" t="s">
        <v>126</v>
      </c>
      <c r="C58" s="21"/>
      <c r="D58" s="21"/>
      <c r="E58" s="21">
        <f t="shared" si="30"/>
        <v>0</v>
      </c>
      <c r="F58" s="21"/>
      <c r="G58" s="21"/>
      <c r="H58" s="21"/>
      <c r="I58" s="49"/>
      <c r="J58" s="22"/>
      <c r="K58" s="99">
        <f t="shared" si="17"/>
        <v>0</v>
      </c>
      <c r="L58" s="100">
        <f t="shared" si="3"/>
        <v>0</v>
      </c>
      <c r="M58" s="101">
        <f t="shared" si="18"/>
        <v>0</v>
      </c>
      <c r="N58" s="100">
        <f t="shared" si="4"/>
        <v>0</v>
      </c>
      <c r="O58" s="110"/>
      <c r="S58" s="103" t="e">
        <f t="shared" si="28"/>
        <v>#DIV/0!</v>
      </c>
      <c r="T58" s="103" t="e">
        <f t="shared" si="29"/>
        <v>#DIV/0!</v>
      </c>
      <c r="U58" s="103" t="e">
        <f t="shared" si="6"/>
        <v>#DIV/0!</v>
      </c>
      <c r="V58" s="47">
        <f t="shared" si="7"/>
        <v>0</v>
      </c>
      <c r="AH58" s="108"/>
      <c r="AI58" s="108"/>
      <c r="AJ58" s="108"/>
    </row>
    <row r="59" spans="1:36" s="47" customFormat="1" ht="41.4" hidden="1" customHeight="1" x14ac:dyDescent="0.4">
      <c r="A59" s="19" t="s">
        <v>127</v>
      </c>
      <c r="B59" s="28" t="s">
        <v>128</v>
      </c>
      <c r="C59" s="21"/>
      <c r="D59" s="21"/>
      <c r="E59" s="21">
        <f t="shared" si="30"/>
        <v>0</v>
      </c>
      <c r="F59" s="21"/>
      <c r="G59" s="21"/>
      <c r="H59" s="21"/>
      <c r="I59" s="49"/>
      <c r="J59" s="22"/>
      <c r="K59" s="99">
        <f t="shared" si="17"/>
        <v>0</v>
      </c>
      <c r="L59" s="100">
        <f t="shared" si="3"/>
        <v>0</v>
      </c>
      <c r="M59" s="101">
        <f t="shared" si="18"/>
        <v>0</v>
      </c>
      <c r="N59" s="100">
        <f t="shared" si="4"/>
        <v>0</v>
      </c>
      <c r="O59" s="110"/>
      <c r="S59" s="103" t="e">
        <f t="shared" si="28"/>
        <v>#DIV/0!</v>
      </c>
      <c r="T59" s="103" t="e">
        <f t="shared" si="29"/>
        <v>#DIV/0!</v>
      </c>
      <c r="U59" s="103" t="e">
        <f t="shared" si="6"/>
        <v>#DIV/0!</v>
      </c>
      <c r="V59" s="47">
        <f t="shared" si="7"/>
        <v>0</v>
      </c>
      <c r="AH59" s="108"/>
      <c r="AI59" s="108"/>
      <c r="AJ59" s="108"/>
    </row>
    <row r="60" spans="1:36" s="47" customFormat="1" ht="21" hidden="1" customHeight="1" x14ac:dyDescent="0.4">
      <c r="A60" s="19" t="s">
        <v>129</v>
      </c>
      <c r="B60" s="28" t="s">
        <v>130</v>
      </c>
      <c r="C60" s="21"/>
      <c r="D60" s="21"/>
      <c r="E60" s="21">
        <f t="shared" si="30"/>
        <v>0</v>
      </c>
      <c r="F60" s="21"/>
      <c r="G60" s="21"/>
      <c r="H60" s="21"/>
      <c r="I60" s="49"/>
      <c r="J60" s="22"/>
      <c r="K60" s="99">
        <f t="shared" si="17"/>
        <v>0</v>
      </c>
      <c r="L60" s="100">
        <f t="shared" si="3"/>
        <v>0</v>
      </c>
      <c r="M60" s="101">
        <f t="shared" si="18"/>
        <v>0</v>
      </c>
      <c r="N60" s="100">
        <f t="shared" si="4"/>
        <v>0</v>
      </c>
      <c r="O60" s="110"/>
      <c r="S60" s="103" t="e">
        <f t="shared" si="28"/>
        <v>#DIV/0!</v>
      </c>
      <c r="T60" s="103" t="e">
        <f t="shared" si="29"/>
        <v>#DIV/0!</v>
      </c>
      <c r="U60" s="103" t="e">
        <f t="shared" si="6"/>
        <v>#DIV/0!</v>
      </c>
      <c r="V60" s="47">
        <f t="shared" si="7"/>
        <v>0</v>
      </c>
      <c r="AH60" s="108"/>
      <c r="AI60" s="108"/>
      <c r="AJ60" s="108"/>
    </row>
    <row r="61" spans="1:36" s="47" customFormat="1" ht="21" hidden="1" customHeight="1" x14ac:dyDescent="0.4">
      <c r="A61" s="19" t="s">
        <v>131</v>
      </c>
      <c r="B61" s="28" t="s">
        <v>53</v>
      </c>
      <c r="C61" s="21"/>
      <c r="D61" s="21"/>
      <c r="E61" s="21">
        <f t="shared" si="30"/>
        <v>0</v>
      </c>
      <c r="F61" s="21"/>
      <c r="G61" s="21"/>
      <c r="H61" s="21"/>
      <c r="I61" s="49"/>
      <c r="J61" s="22"/>
      <c r="K61" s="99">
        <f t="shared" si="17"/>
        <v>0</v>
      </c>
      <c r="L61" s="100">
        <f t="shared" si="3"/>
        <v>0</v>
      </c>
      <c r="M61" s="101">
        <f t="shared" si="18"/>
        <v>0</v>
      </c>
      <c r="N61" s="100">
        <f t="shared" si="4"/>
        <v>0</v>
      </c>
      <c r="O61" s="110"/>
      <c r="S61" s="103" t="e">
        <f t="shared" si="28"/>
        <v>#DIV/0!</v>
      </c>
      <c r="T61" s="103" t="e">
        <f t="shared" si="29"/>
        <v>#DIV/0!</v>
      </c>
      <c r="U61" s="103" t="e">
        <f t="shared" si="6"/>
        <v>#DIV/0!</v>
      </c>
      <c r="V61" s="47">
        <f t="shared" si="7"/>
        <v>0</v>
      </c>
      <c r="AH61" s="108"/>
      <c r="AI61" s="108"/>
      <c r="AJ61" s="108"/>
    </row>
    <row r="62" spans="1:36" s="45" customFormat="1" ht="21" hidden="1" customHeight="1" x14ac:dyDescent="0.4">
      <c r="A62" s="14" t="s">
        <v>132</v>
      </c>
      <c r="B62" s="55" t="s">
        <v>133</v>
      </c>
      <c r="C62" s="16"/>
      <c r="D62" s="16"/>
      <c r="E62" s="16">
        <f t="shared" si="30"/>
        <v>0</v>
      </c>
      <c r="F62" s="16"/>
      <c r="G62" s="16"/>
      <c r="H62" s="16"/>
      <c r="I62" s="53"/>
      <c r="J62" s="18"/>
      <c r="K62" s="99">
        <f t="shared" si="17"/>
        <v>0</v>
      </c>
      <c r="L62" s="100">
        <f t="shared" si="3"/>
        <v>0</v>
      </c>
      <c r="M62" s="101">
        <f t="shared" si="18"/>
        <v>0</v>
      </c>
      <c r="N62" s="100">
        <f t="shared" si="4"/>
        <v>0</v>
      </c>
      <c r="O62" s="100"/>
      <c r="S62" s="103" t="e">
        <f t="shared" si="28"/>
        <v>#DIV/0!</v>
      </c>
      <c r="T62" s="103" t="e">
        <f t="shared" si="29"/>
        <v>#DIV/0!</v>
      </c>
      <c r="U62" s="103" t="e">
        <f t="shared" si="6"/>
        <v>#DIV/0!</v>
      </c>
      <c r="V62" s="45">
        <f t="shared" si="7"/>
        <v>0</v>
      </c>
      <c r="AH62" s="104"/>
      <c r="AI62" s="104"/>
      <c r="AJ62" s="104"/>
    </row>
    <row r="63" spans="1:36" s="47" customFormat="1" ht="21" hidden="1" customHeight="1" x14ac:dyDescent="0.4">
      <c r="A63" s="19"/>
      <c r="B63" s="20" t="s">
        <v>10</v>
      </c>
      <c r="C63" s="21"/>
      <c r="D63" s="21"/>
      <c r="E63" s="21">
        <f t="shared" si="30"/>
        <v>0</v>
      </c>
      <c r="F63" s="21"/>
      <c r="G63" s="21"/>
      <c r="H63" s="21"/>
      <c r="I63" s="49"/>
      <c r="J63" s="22"/>
      <c r="K63" s="99">
        <f t="shared" si="17"/>
        <v>0</v>
      </c>
      <c r="L63" s="100">
        <f t="shared" si="3"/>
        <v>0</v>
      </c>
      <c r="M63" s="101">
        <f t="shared" si="18"/>
        <v>0</v>
      </c>
      <c r="N63" s="100">
        <f t="shared" si="4"/>
        <v>0</v>
      </c>
      <c r="O63" s="110"/>
      <c r="S63" s="103" t="e">
        <f t="shared" si="28"/>
        <v>#DIV/0!</v>
      </c>
      <c r="T63" s="103" t="e">
        <f t="shared" si="29"/>
        <v>#DIV/0!</v>
      </c>
      <c r="U63" s="103" t="e">
        <f t="shared" si="6"/>
        <v>#DIV/0!</v>
      </c>
      <c r="V63" s="47">
        <f t="shared" si="7"/>
        <v>0</v>
      </c>
      <c r="AH63" s="108"/>
      <c r="AI63" s="108"/>
      <c r="AJ63" s="108"/>
    </row>
    <row r="64" spans="1:36" s="47" customFormat="1" ht="21" hidden="1" customHeight="1" x14ac:dyDescent="0.4">
      <c r="A64" s="19" t="s">
        <v>134</v>
      </c>
      <c r="B64" s="20" t="s">
        <v>50</v>
      </c>
      <c r="C64" s="21"/>
      <c r="D64" s="21"/>
      <c r="E64" s="21">
        <f t="shared" si="30"/>
        <v>0</v>
      </c>
      <c r="F64" s="21"/>
      <c r="G64" s="21"/>
      <c r="H64" s="21"/>
      <c r="I64" s="49"/>
      <c r="J64" s="22"/>
      <c r="K64" s="99">
        <f t="shared" si="17"/>
        <v>0</v>
      </c>
      <c r="L64" s="100">
        <f t="shared" si="3"/>
        <v>0</v>
      </c>
      <c r="M64" s="101">
        <f t="shared" si="18"/>
        <v>0</v>
      </c>
      <c r="N64" s="100">
        <f t="shared" si="4"/>
        <v>0</v>
      </c>
      <c r="O64" s="110"/>
      <c r="S64" s="103" t="e">
        <f t="shared" si="28"/>
        <v>#DIV/0!</v>
      </c>
      <c r="T64" s="103" t="e">
        <f t="shared" si="29"/>
        <v>#DIV/0!</v>
      </c>
      <c r="U64" s="103" t="e">
        <f t="shared" si="6"/>
        <v>#DIV/0!</v>
      </c>
      <c r="V64" s="47">
        <f t="shared" si="7"/>
        <v>0</v>
      </c>
      <c r="AH64" s="108"/>
      <c r="AI64" s="108"/>
      <c r="AJ64" s="108"/>
    </row>
    <row r="65" spans="1:36" s="47" customFormat="1" ht="21" hidden="1" customHeight="1" x14ac:dyDescent="0.4">
      <c r="A65" s="19" t="s">
        <v>135</v>
      </c>
      <c r="B65" s="20" t="s">
        <v>14</v>
      </c>
      <c r="C65" s="21"/>
      <c r="D65" s="21"/>
      <c r="E65" s="21">
        <f t="shared" si="30"/>
        <v>0</v>
      </c>
      <c r="F65" s="21"/>
      <c r="G65" s="21"/>
      <c r="H65" s="21"/>
      <c r="I65" s="49"/>
      <c r="J65" s="22"/>
      <c r="K65" s="99">
        <f t="shared" si="17"/>
        <v>0</v>
      </c>
      <c r="L65" s="100">
        <f t="shared" si="3"/>
        <v>0</v>
      </c>
      <c r="M65" s="101">
        <f t="shared" si="18"/>
        <v>0</v>
      </c>
      <c r="N65" s="100">
        <f t="shared" si="4"/>
        <v>0</v>
      </c>
      <c r="O65" s="110"/>
      <c r="S65" s="103" t="e">
        <f t="shared" si="28"/>
        <v>#DIV/0!</v>
      </c>
      <c r="T65" s="103" t="e">
        <f t="shared" si="29"/>
        <v>#DIV/0!</v>
      </c>
      <c r="U65" s="103" t="e">
        <f t="shared" si="6"/>
        <v>#DIV/0!</v>
      </c>
      <c r="V65" s="47">
        <f t="shared" si="7"/>
        <v>0</v>
      </c>
      <c r="AH65" s="108"/>
      <c r="AI65" s="108"/>
      <c r="AJ65" s="108"/>
    </row>
    <row r="66" spans="1:36" s="47" customFormat="1" ht="21" hidden="1" customHeight="1" x14ac:dyDescent="0.4">
      <c r="A66" s="19"/>
      <c r="B66" s="20" t="s">
        <v>10</v>
      </c>
      <c r="C66" s="21"/>
      <c r="D66" s="21"/>
      <c r="E66" s="21">
        <f t="shared" si="30"/>
        <v>0</v>
      </c>
      <c r="F66" s="21"/>
      <c r="G66" s="21"/>
      <c r="H66" s="21"/>
      <c r="I66" s="49"/>
      <c r="J66" s="22"/>
      <c r="K66" s="99">
        <f t="shared" si="17"/>
        <v>0</v>
      </c>
      <c r="L66" s="100">
        <f t="shared" si="3"/>
        <v>0</v>
      </c>
      <c r="M66" s="101">
        <f t="shared" si="18"/>
        <v>0</v>
      </c>
      <c r="N66" s="100">
        <f t="shared" si="4"/>
        <v>0</v>
      </c>
      <c r="O66" s="110"/>
      <c r="S66" s="103" t="e">
        <f t="shared" si="28"/>
        <v>#DIV/0!</v>
      </c>
      <c r="T66" s="103" t="e">
        <f t="shared" si="29"/>
        <v>#DIV/0!</v>
      </c>
      <c r="U66" s="103" t="e">
        <f t="shared" si="6"/>
        <v>#DIV/0!</v>
      </c>
      <c r="V66" s="47">
        <f t="shared" si="7"/>
        <v>0</v>
      </c>
      <c r="AH66" s="108"/>
      <c r="AI66" s="108"/>
      <c r="AJ66" s="108"/>
    </row>
    <row r="67" spans="1:36" s="47" customFormat="1" ht="20.399999999999999" hidden="1" customHeight="1" x14ac:dyDescent="0.4">
      <c r="A67" s="19" t="s">
        <v>136</v>
      </c>
      <c r="B67" s="20" t="s">
        <v>18</v>
      </c>
      <c r="C67" s="21"/>
      <c r="D67" s="21"/>
      <c r="E67" s="21">
        <f t="shared" si="30"/>
        <v>0</v>
      </c>
      <c r="F67" s="21"/>
      <c r="G67" s="21"/>
      <c r="H67" s="21"/>
      <c r="I67" s="49"/>
      <c r="J67" s="22"/>
      <c r="K67" s="99">
        <f t="shared" si="17"/>
        <v>0</v>
      </c>
      <c r="L67" s="100">
        <f t="shared" si="3"/>
        <v>0</v>
      </c>
      <c r="M67" s="101">
        <f t="shared" si="18"/>
        <v>0</v>
      </c>
      <c r="N67" s="100">
        <f t="shared" si="4"/>
        <v>0</v>
      </c>
      <c r="O67" s="110"/>
      <c r="S67" s="103" t="e">
        <f t="shared" si="28"/>
        <v>#DIV/0!</v>
      </c>
      <c r="T67" s="103" t="e">
        <f t="shared" si="29"/>
        <v>#DIV/0!</v>
      </c>
      <c r="U67" s="103" t="e">
        <f t="shared" si="6"/>
        <v>#DIV/0!</v>
      </c>
      <c r="V67" s="47">
        <f t="shared" si="7"/>
        <v>0</v>
      </c>
      <c r="AH67" s="108"/>
      <c r="AI67" s="108"/>
      <c r="AJ67" s="108"/>
    </row>
    <row r="68" spans="1:36" s="47" customFormat="1" ht="20.399999999999999" hidden="1" customHeight="1" x14ac:dyDescent="0.4">
      <c r="A68" s="56" t="s">
        <v>137</v>
      </c>
      <c r="B68" s="57" t="s">
        <v>112</v>
      </c>
      <c r="C68" s="29"/>
      <c r="D68" s="29"/>
      <c r="E68" s="29">
        <f t="shared" si="30"/>
        <v>0</v>
      </c>
      <c r="F68" s="29"/>
      <c r="G68" s="29"/>
      <c r="H68" s="29"/>
      <c r="I68" s="58"/>
      <c r="J68" s="30"/>
      <c r="K68" s="99">
        <f t="shared" si="17"/>
        <v>0</v>
      </c>
      <c r="L68" s="100">
        <f t="shared" si="3"/>
        <v>0</v>
      </c>
      <c r="M68" s="101">
        <f t="shared" si="18"/>
        <v>0</v>
      </c>
      <c r="N68" s="100">
        <f t="shared" si="4"/>
        <v>0</v>
      </c>
      <c r="O68" s="110"/>
      <c r="S68" s="103" t="e">
        <f t="shared" si="28"/>
        <v>#DIV/0!</v>
      </c>
      <c r="T68" s="103" t="e">
        <f t="shared" si="29"/>
        <v>#DIV/0!</v>
      </c>
      <c r="U68" s="103" t="e">
        <f t="shared" si="6"/>
        <v>#DIV/0!</v>
      </c>
      <c r="V68" s="47">
        <f t="shared" si="7"/>
        <v>0</v>
      </c>
      <c r="AH68" s="108"/>
      <c r="AI68" s="108"/>
      <c r="AJ68" s="108"/>
    </row>
    <row r="69" spans="1:36" s="59" customFormat="1" ht="21" hidden="1" customHeight="1" x14ac:dyDescent="0.4">
      <c r="A69" s="19"/>
      <c r="B69" s="20" t="s">
        <v>49</v>
      </c>
      <c r="C69" s="21"/>
      <c r="D69" s="21"/>
      <c r="E69" s="21">
        <f t="shared" si="30"/>
        <v>0</v>
      </c>
      <c r="F69" s="21"/>
      <c r="G69" s="21"/>
      <c r="H69" s="21"/>
      <c r="I69" s="49"/>
      <c r="J69" s="31"/>
      <c r="K69" s="99">
        <f t="shared" si="17"/>
        <v>0</v>
      </c>
      <c r="L69" s="100">
        <f t="shared" si="3"/>
        <v>0</v>
      </c>
      <c r="M69" s="101">
        <f t="shared" si="18"/>
        <v>0</v>
      </c>
      <c r="N69" s="100">
        <f t="shared" si="4"/>
        <v>0</v>
      </c>
      <c r="O69" s="110"/>
      <c r="S69" s="103" t="e">
        <f t="shared" si="28"/>
        <v>#DIV/0!</v>
      </c>
      <c r="T69" s="103" t="e">
        <f t="shared" si="29"/>
        <v>#DIV/0!</v>
      </c>
      <c r="U69" s="103" t="e">
        <f t="shared" si="6"/>
        <v>#DIV/0!</v>
      </c>
      <c r="V69" s="59">
        <f t="shared" si="7"/>
        <v>0</v>
      </c>
      <c r="AH69" s="116"/>
      <c r="AI69" s="116"/>
      <c r="AJ69" s="116"/>
    </row>
    <row r="70" spans="1:36" s="63" customFormat="1" ht="21" hidden="1" customHeight="1" x14ac:dyDescent="0.4">
      <c r="A70" s="60" t="s">
        <v>138</v>
      </c>
      <c r="B70" s="61" t="s">
        <v>51</v>
      </c>
      <c r="C70" s="32"/>
      <c r="D70" s="32"/>
      <c r="E70" s="32">
        <f t="shared" si="30"/>
        <v>0</v>
      </c>
      <c r="F70" s="32"/>
      <c r="G70" s="32"/>
      <c r="H70" s="32"/>
      <c r="I70" s="62"/>
      <c r="J70" s="33"/>
      <c r="K70" s="99">
        <f t="shared" si="17"/>
        <v>0</v>
      </c>
      <c r="L70" s="100">
        <f t="shared" si="3"/>
        <v>0</v>
      </c>
      <c r="M70" s="101">
        <f t="shared" si="18"/>
        <v>0</v>
      </c>
      <c r="N70" s="100">
        <f t="shared" si="4"/>
        <v>0</v>
      </c>
      <c r="O70" s="117"/>
      <c r="S70" s="103" t="e">
        <f t="shared" si="28"/>
        <v>#DIV/0!</v>
      </c>
      <c r="T70" s="103" t="e">
        <f t="shared" si="29"/>
        <v>#DIV/0!</v>
      </c>
      <c r="U70" s="103" t="e">
        <f t="shared" si="6"/>
        <v>#DIV/0!</v>
      </c>
      <c r="V70" s="63">
        <f t="shared" si="7"/>
        <v>0</v>
      </c>
      <c r="AH70" s="118"/>
      <c r="AI70" s="118"/>
      <c r="AJ70" s="118"/>
    </row>
    <row r="71" spans="1:36" s="63" customFormat="1" ht="21" hidden="1" customHeight="1" x14ac:dyDescent="0.4">
      <c r="A71" s="14" t="s">
        <v>139</v>
      </c>
      <c r="B71" s="15" t="s">
        <v>52</v>
      </c>
      <c r="C71" s="16"/>
      <c r="D71" s="16"/>
      <c r="E71" s="16">
        <f t="shared" si="30"/>
        <v>0</v>
      </c>
      <c r="F71" s="16"/>
      <c r="G71" s="16"/>
      <c r="H71" s="16"/>
      <c r="I71" s="53"/>
      <c r="J71" s="18"/>
      <c r="K71" s="99">
        <f t="shared" si="17"/>
        <v>0</v>
      </c>
      <c r="L71" s="100">
        <f t="shared" si="3"/>
        <v>0</v>
      </c>
      <c r="M71" s="101">
        <f t="shared" si="18"/>
        <v>0</v>
      </c>
      <c r="N71" s="100">
        <f t="shared" si="4"/>
        <v>0</v>
      </c>
      <c r="O71" s="117"/>
      <c r="S71" s="103" t="e">
        <f t="shared" si="28"/>
        <v>#DIV/0!</v>
      </c>
      <c r="T71" s="103" t="e">
        <f t="shared" si="29"/>
        <v>#DIV/0!</v>
      </c>
      <c r="U71" s="103" t="e">
        <f t="shared" si="6"/>
        <v>#DIV/0!</v>
      </c>
      <c r="V71" s="63">
        <f t="shared" si="7"/>
        <v>0</v>
      </c>
      <c r="AH71" s="118"/>
      <c r="AI71" s="118"/>
      <c r="AJ71" s="118"/>
    </row>
    <row r="72" spans="1:36" s="47" customFormat="1" ht="21" hidden="1" customHeight="1" x14ac:dyDescent="0.4">
      <c r="A72" s="19"/>
      <c r="B72" s="20" t="s">
        <v>31</v>
      </c>
      <c r="C72" s="21"/>
      <c r="D72" s="21"/>
      <c r="E72" s="21">
        <f t="shared" si="30"/>
        <v>0</v>
      </c>
      <c r="F72" s="21"/>
      <c r="G72" s="21"/>
      <c r="H72" s="21"/>
      <c r="I72" s="49"/>
      <c r="J72" s="22"/>
      <c r="K72" s="99">
        <f t="shared" si="17"/>
        <v>0</v>
      </c>
      <c r="L72" s="100">
        <f t="shared" si="3"/>
        <v>0</v>
      </c>
      <c r="M72" s="101">
        <f t="shared" si="18"/>
        <v>0</v>
      </c>
      <c r="N72" s="100">
        <f t="shared" si="4"/>
        <v>0</v>
      </c>
      <c r="O72" s="110"/>
      <c r="S72" s="103" t="e">
        <f t="shared" si="28"/>
        <v>#DIV/0!</v>
      </c>
      <c r="T72" s="103" t="e">
        <f t="shared" si="29"/>
        <v>#DIV/0!</v>
      </c>
      <c r="U72" s="103" t="e">
        <f t="shared" si="6"/>
        <v>#DIV/0!</v>
      </c>
      <c r="V72" s="47">
        <f t="shared" si="7"/>
        <v>0</v>
      </c>
      <c r="AH72" s="108"/>
      <c r="AI72" s="108"/>
      <c r="AJ72" s="108"/>
    </row>
    <row r="73" spans="1:36" s="47" customFormat="1" ht="21" hidden="1" customHeight="1" x14ac:dyDescent="0.4">
      <c r="A73" s="19" t="s">
        <v>140</v>
      </c>
      <c r="B73" s="20" t="s">
        <v>33</v>
      </c>
      <c r="C73" s="21"/>
      <c r="D73" s="21"/>
      <c r="E73" s="21">
        <f t="shared" si="30"/>
        <v>0</v>
      </c>
      <c r="F73" s="21"/>
      <c r="G73" s="21"/>
      <c r="H73" s="21"/>
      <c r="I73" s="49"/>
      <c r="J73" s="22"/>
      <c r="K73" s="99">
        <f t="shared" si="17"/>
        <v>0</v>
      </c>
      <c r="L73" s="100">
        <f t="shared" si="3"/>
        <v>0</v>
      </c>
      <c r="M73" s="101">
        <f t="shared" si="18"/>
        <v>0</v>
      </c>
      <c r="N73" s="100">
        <f t="shared" si="4"/>
        <v>0</v>
      </c>
      <c r="O73" s="110"/>
      <c r="S73" s="103" t="e">
        <f t="shared" si="28"/>
        <v>#DIV/0!</v>
      </c>
      <c r="T73" s="103" t="e">
        <f t="shared" si="29"/>
        <v>#DIV/0!</v>
      </c>
      <c r="U73" s="103" t="e">
        <f t="shared" si="6"/>
        <v>#DIV/0!</v>
      </c>
      <c r="V73" s="47">
        <f t="shared" si="7"/>
        <v>0</v>
      </c>
      <c r="AH73" s="108"/>
      <c r="AI73" s="108"/>
      <c r="AJ73" s="108"/>
    </row>
    <row r="74" spans="1:36" s="64" customFormat="1" ht="21" hidden="1" customHeight="1" x14ac:dyDescent="0.4">
      <c r="A74" s="19" t="s">
        <v>141</v>
      </c>
      <c r="B74" s="20" t="s">
        <v>35</v>
      </c>
      <c r="C74" s="21"/>
      <c r="D74" s="21"/>
      <c r="E74" s="21">
        <f t="shared" si="30"/>
        <v>0</v>
      </c>
      <c r="F74" s="21"/>
      <c r="G74" s="21"/>
      <c r="H74" s="21"/>
      <c r="I74" s="46"/>
      <c r="J74" s="22"/>
      <c r="K74" s="99">
        <f t="shared" si="17"/>
        <v>0</v>
      </c>
      <c r="L74" s="100">
        <f t="shared" si="3"/>
        <v>0</v>
      </c>
      <c r="M74" s="101">
        <f t="shared" si="18"/>
        <v>0</v>
      </c>
      <c r="N74" s="100">
        <f t="shared" si="4"/>
        <v>0</v>
      </c>
      <c r="O74" s="119"/>
      <c r="S74" s="103" t="e">
        <f t="shared" si="28"/>
        <v>#DIV/0!</v>
      </c>
      <c r="T74" s="103" t="e">
        <f t="shared" si="29"/>
        <v>#DIV/0!</v>
      </c>
      <c r="U74" s="103" t="e">
        <f t="shared" si="6"/>
        <v>#DIV/0!</v>
      </c>
      <c r="V74" s="64">
        <f t="shared" si="7"/>
        <v>0</v>
      </c>
      <c r="AH74" s="120"/>
      <c r="AI74" s="120"/>
      <c r="AJ74" s="120"/>
    </row>
    <row r="75" spans="1:36" s="47" customFormat="1" ht="21" hidden="1" customHeight="1" x14ac:dyDescent="0.4">
      <c r="A75" s="19"/>
      <c r="B75" s="20" t="s">
        <v>31</v>
      </c>
      <c r="C75" s="21"/>
      <c r="D75" s="21"/>
      <c r="E75" s="21">
        <f t="shared" si="30"/>
        <v>0</v>
      </c>
      <c r="F75" s="21"/>
      <c r="G75" s="21"/>
      <c r="H75" s="21"/>
      <c r="I75" s="49"/>
      <c r="J75" s="22"/>
      <c r="K75" s="99">
        <f t="shared" si="17"/>
        <v>0</v>
      </c>
      <c r="L75" s="100">
        <f t="shared" si="3"/>
        <v>0</v>
      </c>
      <c r="M75" s="101">
        <f t="shared" si="18"/>
        <v>0</v>
      </c>
      <c r="N75" s="100">
        <f t="shared" si="4"/>
        <v>0</v>
      </c>
      <c r="O75" s="110"/>
      <c r="S75" s="103" t="e">
        <f t="shared" si="28"/>
        <v>#DIV/0!</v>
      </c>
      <c r="T75" s="103" t="e">
        <f t="shared" si="29"/>
        <v>#DIV/0!</v>
      </c>
      <c r="U75" s="103" t="e">
        <f t="shared" si="6"/>
        <v>#DIV/0!</v>
      </c>
      <c r="V75" s="47">
        <f t="shared" si="7"/>
        <v>0</v>
      </c>
      <c r="AH75" s="108"/>
      <c r="AI75" s="108"/>
      <c r="AJ75" s="108"/>
    </row>
    <row r="76" spans="1:36" s="47" customFormat="1" ht="21" hidden="1" customHeight="1" x14ac:dyDescent="0.4">
      <c r="A76" s="25" t="s">
        <v>142</v>
      </c>
      <c r="B76" s="20" t="s">
        <v>18</v>
      </c>
      <c r="C76" s="21"/>
      <c r="D76" s="21"/>
      <c r="E76" s="21">
        <f t="shared" si="30"/>
        <v>0</v>
      </c>
      <c r="F76" s="21"/>
      <c r="G76" s="21"/>
      <c r="H76" s="21"/>
      <c r="I76" s="49"/>
      <c r="J76" s="22"/>
      <c r="K76" s="99">
        <f t="shared" si="17"/>
        <v>0</v>
      </c>
      <c r="L76" s="100">
        <f t="shared" si="3"/>
        <v>0</v>
      </c>
      <c r="M76" s="101">
        <f t="shared" si="18"/>
        <v>0</v>
      </c>
      <c r="N76" s="100">
        <f t="shared" si="4"/>
        <v>0</v>
      </c>
      <c r="O76" s="110"/>
      <c r="S76" s="103" t="e">
        <f t="shared" si="28"/>
        <v>#DIV/0!</v>
      </c>
      <c r="T76" s="103" t="e">
        <f t="shared" si="29"/>
        <v>#DIV/0!</v>
      </c>
      <c r="U76" s="103" t="e">
        <f t="shared" si="6"/>
        <v>#DIV/0!</v>
      </c>
      <c r="V76" s="47">
        <f t="shared" si="7"/>
        <v>0</v>
      </c>
      <c r="AH76" s="108"/>
      <c r="AI76" s="108"/>
      <c r="AJ76" s="108"/>
    </row>
    <row r="77" spans="1:36" s="47" customFormat="1" ht="21" hidden="1" customHeight="1" x14ac:dyDescent="0.4">
      <c r="A77" s="25" t="s">
        <v>143</v>
      </c>
      <c r="B77" s="26" t="s">
        <v>144</v>
      </c>
      <c r="C77" s="21"/>
      <c r="D77" s="21"/>
      <c r="E77" s="21">
        <f t="shared" si="30"/>
        <v>0</v>
      </c>
      <c r="F77" s="21"/>
      <c r="G77" s="21"/>
      <c r="H77" s="21"/>
      <c r="I77" s="49"/>
      <c r="J77" s="22"/>
      <c r="K77" s="99">
        <f t="shared" si="17"/>
        <v>0</v>
      </c>
      <c r="L77" s="100">
        <f t="shared" ref="L77:L143" si="31">H77-K77</f>
        <v>0</v>
      </c>
      <c r="M77" s="101">
        <f t="shared" si="18"/>
        <v>0</v>
      </c>
      <c r="N77" s="100">
        <f t="shared" ref="N77:N143" si="32">M77-G77</f>
        <v>0</v>
      </c>
      <c r="O77" s="110"/>
      <c r="S77" s="103" t="e">
        <f t="shared" si="28"/>
        <v>#DIV/0!</v>
      </c>
      <c r="T77" s="103" t="e">
        <f t="shared" si="29"/>
        <v>#DIV/0!</v>
      </c>
      <c r="U77" s="103" t="e">
        <f t="shared" si="6"/>
        <v>#DIV/0!</v>
      </c>
      <c r="V77" s="47">
        <f t="shared" si="7"/>
        <v>0</v>
      </c>
      <c r="AH77" s="108"/>
      <c r="AI77" s="108"/>
      <c r="AJ77" s="108"/>
    </row>
    <row r="78" spans="1:36" s="47" customFormat="1" ht="21" hidden="1" customHeight="1" x14ac:dyDescent="0.4">
      <c r="A78" s="25" t="s">
        <v>145</v>
      </c>
      <c r="B78" s="26" t="s">
        <v>112</v>
      </c>
      <c r="C78" s="21"/>
      <c r="D78" s="21"/>
      <c r="E78" s="21">
        <f t="shared" si="30"/>
        <v>0</v>
      </c>
      <c r="F78" s="21"/>
      <c r="G78" s="21"/>
      <c r="H78" s="21"/>
      <c r="I78" s="49"/>
      <c r="J78" s="22"/>
      <c r="K78" s="99">
        <f t="shared" si="17"/>
        <v>0</v>
      </c>
      <c r="L78" s="100">
        <f t="shared" si="31"/>
        <v>0</v>
      </c>
      <c r="M78" s="101">
        <f t="shared" si="18"/>
        <v>0</v>
      </c>
      <c r="N78" s="100">
        <f t="shared" si="32"/>
        <v>0</v>
      </c>
      <c r="O78" s="110"/>
      <c r="S78" s="103" t="e">
        <f t="shared" si="28"/>
        <v>#DIV/0!</v>
      </c>
      <c r="T78" s="103" t="e">
        <f t="shared" si="29"/>
        <v>#DIV/0!</v>
      </c>
      <c r="U78" s="103" t="e">
        <f t="shared" si="6"/>
        <v>#DIV/0!</v>
      </c>
      <c r="V78" s="47">
        <f t="shared" si="7"/>
        <v>0</v>
      </c>
      <c r="AH78" s="108"/>
      <c r="AI78" s="108"/>
      <c r="AJ78" s="108"/>
    </row>
    <row r="79" spans="1:36" s="47" customFormat="1" ht="21" hidden="1" customHeight="1" x14ac:dyDescent="0.4">
      <c r="A79" s="25" t="s">
        <v>146</v>
      </c>
      <c r="B79" s="26" t="s">
        <v>147</v>
      </c>
      <c r="C79" s="21"/>
      <c r="D79" s="21"/>
      <c r="E79" s="21">
        <f t="shared" si="30"/>
        <v>0</v>
      </c>
      <c r="F79" s="21"/>
      <c r="G79" s="21"/>
      <c r="H79" s="21"/>
      <c r="I79" s="49"/>
      <c r="J79" s="22"/>
      <c r="K79" s="99">
        <f t="shared" si="17"/>
        <v>0</v>
      </c>
      <c r="L79" s="100">
        <f t="shared" si="31"/>
        <v>0</v>
      </c>
      <c r="M79" s="101">
        <f t="shared" si="18"/>
        <v>0</v>
      </c>
      <c r="N79" s="100">
        <f t="shared" si="32"/>
        <v>0</v>
      </c>
      <c r="O79" s="110"/>
      <c r="S79" s="103" t="e">
        <f t="shared" si="28"/>
        <v>#DIV/0!</v>
      </c>
      <c r="T79" s="103" t="e">
        <f t="shared" si="29"/>
        <v>#DIV/0!</v>
      </c>
      <c r="U79" s="103" t="e">
        <f t="shared" ref="U79:U145" si="33">G79/H79</f>
        <v>#DIV/0!</v>
      </c>
      <c r="V79" s="47">
        <f t="shared" si="7"/>
        <v>0</v>
      </c>
      <c r="AH79" s="108"/>
      <c r="AI79" s="108"/>
      <c r="AJ79" s="108"/>
    </row>
    <row r="80" spans="1:36" s="47" customFormat="1" ht="21" hidden="1" customHeight="1" x14ac:dyDescent="0.4">
      <c r="A80" s="19"/>
      <c r="B80" s="20" t="s">
        <v>49</v>
      </c>
      <c r="C80" s="21"/>
      <c r="D80" s="21"/>
      <c r="E80" s="21">
        <f t="shared" si="30"/>
        <v>0</v>
      </c>
      <c r="F80" s="21"/>
      <c r="G80" s="21"/>
      <c r="H80" s="21"/>
      <c r="I80" s="49"/>
      <c r="J80" s="22"/>
      <c r="K80" s="99">
        <f t="shared" si="17"/>
        <v>0</v>
      </c>
      <c r="L80" s="100">
        <f t="shared" si="31"/>
        <v>0</v>
      </c>
      <c r="M80" s="101">
        <f t="shared" si="18"/>
        <v>0</v>
      </c>
      <c r="N80" s="100">
        <f t="shared" si="32"/>
        <v>0</v>
      </c>
      <c r="O80" s="110"/>
      <c r="S80" s="103" t="e">
        <f t="shared" si="28"/>
        <v>#DIV/0!</v>
      </c>
      <c r="T80" s="103" t="e">
        <f t="shared" si="29"/>
        <v>#DIV/0!</v>
      </c>
      <c r="U80" s="103" t="e">
        <f t="shared" si="33"/>
        <v>#DIV/0!</v>
      </c>
      <c r="V80" s="47">
        <f t="shared" ref="V80:V146" si="34">ROUND(G80/$V$7,4)</f>
        <v>0</v>
      </c>
      <c r="AH80" s="108"/>
      <c r="AI80" s="108"/>
      <c r="AJ80" s="108"/>
    </row>
    <row r="81" spans="1:36" s="47" customFormat="1" ht="21" hidden="1" customHeight="1" x14ac:dyDescent="0.4">
      <c r="A81" s="19" t="s">
        <v>148</v>
      </c>
      <c r="B81" s="20" t="s">
        <v>149</v>
      </c>
      <c r="C81" s="21"/>
      <c r="D81" s="21"/>
      <c r="E81" s="21">
        <f t="shared" si="30"/>
        <v>0</v>
      </c>
      <c r="F81" s="21"/>
      <c r="G81" s="21"/>
      <c r="H81" s="21"/>
      <c r="I81" s="49"/>
      <c r="J81" s="22"/>
      <c r="K81" s="99">
        <f t="shared" si="17"/>
        <v>0</v>
      </c>
      <c r="L81" s="100">
        <f t="shared" si="31"/>
        <v>0</v>
      </c>
      <c r="M81" s="101">
        <f t="shared" si="18"/>
        <v>0</v>
      </c>
      <c r="N81" s="100">
        <f t="shared" si="32"/>
        <v>0</v>
      </c>
      <c r="O81" s="110"/>
      <c r="S81" s="103" t="e">
        <f t="shared" si="28"/>
        <v>#DIV/0!</v>
      </c>
      <c r="T81" s="103" t="e">
        <f t="shared" si="29"/>
        <v>#DIV/0!</v>
      </c>
      <c r="U81" s="103" t="e">
        <f t="shared" si="33"/>
        <v>#DIV/0!</v>
      </c>
      <c r="V81" s="47">
        <f t="shared" si="34"/>
        <v>0</v>
      </c>
      <c r="AH81" s="108"/>
      <c r="AI81" s="108"/>
      <c r="AJ81" s="108"/>
    </row>
    <row r="82" spans="1:36" s="47" customFormat="1" ht="21" hidden="1" customHeight="1" x14ac:dyDescent="0.4">
      <c r="A82" s="19" t="s">
        <v>150</v>
      </c>
      <c r="B82" s="28" t="s">
        <v>128</v>
      </c>
      <c r="C82" s="21"/>
      <c r="D82" s="21"/>
      <c r="E82" s="21">
        <f t="shared" si="30"/>
        <v>0</v>
      </c>
      <c r="F82" s="21"/>
      <c r="G82" s="21"/>
      <c r="H82" s="21"/>
      <c r="I82" s="49"/>
      <c r="J82" s="22"/>
      <c r="K82" s="99">
        <f t="shared" si="17"/>
        <v>0</v>
      </c>
      <c r="L82" s="100">
        <f t="shared" si="31"/>
        <v>0</v>
      </c>
      <c r="M82" s="101">
        <f t="shared" si="18"/>
        <v>0</v>
      </c>
      <c r="N82" s="100">
        <f t="shared" si="32"/>
        <v>0</v>
      </c>
      <c r="O82" s="110"/>
      <c r="S82" s="103" t="e">
        <f t="shared" si="28"/>
        <v>#DIV/0!</v>
      </c>
      <c r="T82" s="103" t="e">
        <f t="shared" si="29"/>
        <v>#DIV/0!</v>
      </c>
      <c r="U82" s="103" t="e">
        <f t="shared" si="33"/>
        <v>#DIV/0!</v>
      </c>
      <c r="V82" s="47">
        <f t="shared" si="34"/>
        <v>0</v>
      </c>
      <c r="AH82" s="108"/>
      <c r="AI82" s="108"/>
      <c r="AJ82" s="108"/>
    </row>
    <row r="83" spans="1:36" s="47" customFormat="1" ht="21" hidden="1" customHeight="1" x14ac:dyDescent="0.4">
      <c r="A83" s="19" t="s">
        <v>151</v>
      </c>
      <c r="B83" s="28" t="s">
        <v>130</v>
      </c>
      <c r="C83" s="21"/>
      <c r="D83" s="21"/>
      <c r="E83" s="21">
        <f t="shared" si="30"/>
        <v>0</v>
      </c>
      <c r="F83" s="21"/>
      <c r="G83" s="21"/>
      <c r="H83" s="21"/>
      <c r="I83" s="49"/>
      <c r="J83" s="22"/>
      <c r="K83" s="99">
        <f t="shared" si="17"/>
        <v>0</v>
      </c>
      <c r="L83" s="100">
        <f t="shared" si="31"/>
        <v>0</v>
      </c>
      <c r="M83" s="101">
        <f t="shared" si="18"/>
        <v>0</v>
      </c>
      <c r="N83" s="100">
        <f t="shared" si="32"/>
        <v>0</v>
      </c>
      <c r="O83" s="110"/>
      <c r="S83" s="103" t="e">
        <f t="shared" si="28"/>
        <v>#DIV/0!</v>
      </c>
      <c r="T83" s="103" t="e">
        <f t="shared" si="29"/>
        <v>#DIV/0!</v>
      </c>
      <c r="U83" s="103" t="e">
        <f t="shared" si="33"/>
        <v>#DIV/0!</v>
      </c>
      <c r="V83" s="47">
        <f t="shared" si="34"/>
        <v>0</v>
      </c>
      <c r="AH83" s="108"/>
      <c r="AI83" s="108"/>
      <c r="AJ83" s="108"/>
    </row>
    <row r="84" spans="1:36" s="47" customFormat="1" ht="21" hidden="1" customHeight="1" x14ac:dyDescent="0.4">
      <c r="A84" s="19" t="s">
        <v>152</v>
      </c>
      <c r="B84" s="28" t="s">
        <v>53</v>
      </c>
      <c r="C84" s="21"/>
      <c r="D84" s="21"/>
      <c r="E84" s="21">
        <f t="shared" si="30"/>
        <v>0</v>
      </c>
      <c r="F84" s="21"/>
      <c r="G84" s="21"/>
      <c r="H84" s="21"/>
      <c r="I84" s="49"/>
      <c r="J84" s="22"/>
      <c r="K84" s="99">
        <f t="shared" si="17"/>
        <v>0</v>
      </c>
      <c r="L84" s="100">
        <f t="shared" si="31"/>
        <v>0</v>
      </c>
      <c r="M84" s="101">
        <f t="shared" si="18"/>
        <v>0</v>
      </c>
      <c r="N84" s="100">
        <f t="shared" si="32"/>
        <v>0</v>
      </c>
      <c r="O84" s="110"/>
      <c r="S84" s="103" t="e">
        <f t="shared" si="28"/>
        <v>#DIV/0!</v>
      </c>
      <c r="T84" s="103" t="e">
        <f t="shared" si="29"/>
        <v>#DIV/0!</v>
      </c>
      <c r="U84" s="103" t="e">
        <f t="shared" si="33"/>
        <v>#DIV/0!</v>
      </c>
      <c r="V84" s="47">
        <f t="shared" si="34"/>
        <v>0</v>
      </c>
      <c r="AH84" s="108"/>
      <c r="AI84" s="108"/>
      <c r="AJ84" s="108"/>
    </row>
    <row r="85" spans="1:36" s="45" customFormat="1" ht="21" hidden="1" customHeight="1" x14ac:dyDescent="0.4">
      <c r="A85" s="14" t="s">
        <v>153</v>
      </c>
      <c r="B85" s="15" t="s">
        <v>154</v>
      </c>
      <c r="C85" s="65"/>
      <c r="D85" s="65"/>
      <c r="E85" s="16">
        <f t="shared" si="30"/>
        <v>0</v>
      </c>
      <c r="F85" s="16"/>
      <c r="G85" s="65"/>
      <c r="H85" s="65"/>
      <c r="I85" s="53"/>
      <c r="J85" s="18"/>
      <c r="K85" s="99">
        <f t="shared" ref="K85:K145" si="35">(D85+F85)/2</f>
        <v>0</v>
      </c>
      <c r="L85" s="100">
        <f t="shared" si="31"/>
        <v>0</v>
      </c>
      <c r="M85" s="101">
        <f t="shared" ref="M85:M145" si="36">C85+E85</f>
        <v>0</v>
      </c>
      <c r="N85" s="100">
        <f t="shared" si="32"/>
        <v>0</v>
      </c>
      <c r="O85" s="100"/>
      <c r="S85" s="103" t="e">
        <f t="shared" si="28"/>
        <v>#DIV/0!</v>
      </c>
      <c r="T85" s="103" t="e">
        <f t="shared" si="29"/>
        <v>#DIV/0!</v>
      </c>
      <c r="U85" s="103" t="e">
        <f t="shared" si="33"/>
        <v>#DIV/0!</v>
      </c>
      <c r="V85" s="45">
        <f t="shared" si="34"/>
        <v>0</v>
      </c>
      <c r="AH85" s="104"/>
      <c r="AI85" s="104"/>
      <c r="AJ85" s="104"/>
    </row>
    <row r="86" spans="1:36" s="47" customFormat="1" ht="21" hidden="1" customHeight="1" x14ac:dyDescent="0.4">
      <c r="A86" s="19"/>
      <c r="B86" s="20" t="s">
        <v>10</v>
      </c>
      <c r="C86" s="21"/>
      <c r="D86" s="21"/>
      <c r="E86" s="21">
        <f t="shared" si="30"/>
        <v>0</v>
      </c>
      <c r="F86" s="21"/>
      <c r="G86" s="21"/>
      <c r="H86" s="21"/>
      <c r="I86" s="49"/>
      <c r="J86" s="22"/>
      <c r="K86" s="99">
        <f t="shared" si="35"/>
        <v>0</v>
      </c>
      <c r="L86" s="100">
        <f t="shared" si="31"/>
        <v>0</v>
      </c>
      <c r="M86" s="101">
        <f t="shared" si="36"/>
        <v>0</v>
      </c>
      <c r="N86" s="100">
        <f t="shared" si="32"/>
        <v>0</v>
      </c>
      <c r="O86" s="110"/>
      <c r="S86" s="103" t="e">
        <f t="shared" si="28"/>
        <v>#DIV/0!</v>
      </c>
      <c r="T86" s="103" t="e">
        <f t="shared" si="29"/>
        <v>#DIV/0!</v>
      </c>
      <c r="U86" s="103" t="e">
        <f t="shared" si="33"/>
        <v>#DIV/0!</v>
      </c>
      <c r="V86" s="47">
        <f t="shared" si="34"/>
        <v>0</v>
      </c>
      <c r="AH86" s="108"/>
      <c r="AI86" s="108"/>
      <c r="AJ86" s="108"/>
    </row>
    <row r="87" spans="1:36" s="47" customFormat="1" ht="21" hidden="1" customHeight="1" x14ac:dyDescent="0.4">
      <c r="A87" s="19" t="s">
        <v>155</v>
      </c>
      <c r="B87" s="20" t="s">
        <v>50</v>
      </c>
      <c r="C87" s="21"/>
      <c r="D87" s="21"/>
      <c r="E87" s="21">
        <f t="shared" si="30"/>
        <v>0</v>
      </c>
      <c r="F87" s="21"/>
      <c r="G87" s="21"/>
      <c r="H87" s="21"/>
      <c r="I87" s="49"/>
      <c r="J87" s="22"/>
      <c r="K87" s="99">
        <f t="shared" si="35"/>
        <v>0</v>
      </c>
      <c r="L87" s="100">
        <f t="shared" si="31"/>
        <v>0</v>
      </c>
      <c r="M87" s="101">
        <f t="shared" si="36"/>
        <v>0</v>
      </c>
      <c r="N87" s="100">
        <f t="shared" si="32"/>
        <v>0</v>
      </c>
      <c r="O87" s="110"/>
      <c r="S87" s="103" t="e">
        <f t="shared" si="28"/>
        <v>#DIV/0!</v>
      </c>
      <c r="T87" s="103" t="e">
        <f t="shared" si="29"/>
        <v>#DIV/0!</v>
      </c>
      <c r="U87" s="103" t="e">
        <f t="shared" si="33"/>
        <v>#DIV/0!</v>
      </c>
      <c r="V87" s="47">
        <f t="shared" si="34"/>
        <v>0</v>
      </c>
      <c r="AH87" s="108"/>
      <c r="AI87" s="108"/>
      <c r="AJ87" s="108"/>
    </row>
    <row r="88" spans="1:36" s="47" customFormat="1" ht="21" hidden="1" customHeight="1" x14ac:dyDescent="0.4">
      <c r="A88" s="19" t="s">
        <v>156</v>
      </c>
      <c r="B88" s="20" t="s">
        <v>14</v>
      </c>
      <c r="C88" s="21">
        <f>C90</f>
        <v>0</v>
      </c>
      <c r="D88" s="21">
        <f>D90</f>
        <v>0</v>
      </c>
      <c r="E88" s="21">
        <f t="shared" si="30"/>
        <v>0</v>
      </c>
      <c r="F88" s="21">
        <f>F90</f>
        <v>0</v>
      </c>
      <c r="G88" s="21">
        <f>G90</f>
        <v>0</v>
      </c>
      <c r="H88" s="21">
        <f>H90</f>
        <v>0</v>
      </c>
      <c r="I88" s="49"/>
      <c r="J88" s="22"/>
      <c r="K88" s="99">
        <f t="shared" si="35"/>
        <v>0</v>
      </c>
      <c r="L88" s="100">
        <f t="shared" si="31"/>
        <v>0</v>
      </c>
      <c r="M88" s="101">
        <f t="shared" si="36"/>
        <v>0</v>
      </c>
      <c r="N88" s="100">
        <f t="shared" si="32"/>
        <v>0</v>
      </c>
      <c r="O88" s="110"/>
      <c r="S88" s="103" t="e">
        <f t="shared" si="28"/>
        <v>#DIV/0!</v>
      </c>
      <c r="T88" s="103" t="e">
        <f t="shared" si="29"/>
        <v>#DIV/0!</v>
      </c>
      <c r="U88" s="103" t="e">
        <f t="shared" si="33"/>
        <v>#DIV/0!</v>
      </c>
      <c r="V88" s="47">
        <f t="shared" si="34"/>
        <v>0</v>
      </c>
      <c r="AH88" s="108"/>
      <c r="AI88" s="108"/>
      <c r="AJ88" s="108"/>
    </row>
    <row r="89" spans="1:36" s="47" customFormat="1" ht="21" hidden="1" customHeight="1" x14ac:dyDescent="0.4">
      <c r="A89" s="19"/>
      <c r="B89" s="20" t="s">
        <v>157</v>
      </c>
      <c r="C89" s="21"/>
      <c r="D89" s="21"/>
      <c r="E89" s="21">
        <f t="shared" si="30"/>
        <v>0</v>
      </c>
      <c r="F89" s="21"/>
      <c r="G89" s="21"/>
      <c r="H89" s="21"/>
      <c r="I89" s="49"/>
      <c r="J89" s="22"/>
      <c r="K89" s="99">
        <f t="shared" si="35"/>
        <v>0</v>
      </c>
      <c r="L89" s="100">
        <f t="shared" si="31"/>
        <v>0</v>
      </c>
      <c r="M89" s="101">
        <f t="shared" si="36"/>
        <v>0</v>
      </c>
      <c r="N89" s="100">
        <f t="shared" si="32"/>
        <v>0</v>
      </c>
      <c r="O89" s="110"/>
      <c r="S89" s="103" t="e">
        <f t="shared" si="28"/>
        <v>#DIV/0!</v>
      </c>
      <c r="T89" s="103" t="e">
        <f t="shared" si="29"/>
        <v>#DIV/0!</v>
      </c>
      <c r="U89" s="103" t="e">
        <f t="shared" si="33"/>
        <v>#DIV/0!</v>
      </c>
      <c r="V89" s="47">
        <f t="shared" si="34"/>
        <v>0</v>
      </c>
      <c r="AH89" s="108"/>
      <c r="AI89" s="108"/>
      <c r="AJ89" s="108"/>
    </row>
    <row r="90" spans="1:36" s="47" customFormat="1" ht="21" hidden="1" customHeight="1" x14ac:dyDescent="0.4">
      <c r="A90" s="19" t="s">
        <v>158</v>
      </c>
      <c r="B90" s="20" t="s">
        <v>18</v>
      </c>
      <c r="C90" s="21"/>
      <c r="D90" s="21"/>
      <c r="E90" s="21">
        <f t="shared" si="30"/>
        <v>0</v>
      </c>
      <c r="F90" s="21"/>
      <c r="G90" s="21"/>
      <c r="H90" s="21"/>
      <c r="I90" s="49"/>
      <c r="J90" s="22"/>
      <c r="K90" s="99">
        <f t="shared" si="35"/>
        <v>0</v>
      </c>
      <c r="L90" s="100">
        <f t="shared" si="31"/>
        <v>0</v>
      </c>
      <c r="M90" s="101">
        <f t="shared" si="36"/>
        <v>0</v>
      </c>
      <c r="N90" s="100">
        <f t="shared" si="32"/>
        <v>0</v>
      </c>
      <c r="O90" s="110"/>
      <c r="S90" s="103" t="e">
        <f t="shared" si="28"/>
        <v>#DIV/0!</v>
      </c>
      <c r="T90" s="103" t="e">
        <f t="shared" si="29"/>
        <v>#DIV/0!</v>
      </c>
      <c r="U90" s="103" t="e">
        <f t="shared" si="33"/>
        <v>#DIV/0!</v>
      </c>
      <c r="V90" s="47">
        <f t="shared" si="34"/>
        <v>0</v>
      </c>
      <c r="AH90" s="108"/>
      <c r="AI90" s="108"/>
      <c r="AJ90" s="108"/>
    </row>
    <row r="91" spans="1:36" s="47" customFormat="1" ht="21" hidden="1" customHeight="1" x14ac:dyDescent="0.4">
      <c r="A91" s="19" t="s">
        <v>159</v>
      </c>
      <c r="B91" s="20" t="s">
        <v>112</v>
      </c>
      <c r="C91" s="21"/>
      <c r="D91" s="21"/>
      <c r="E91" s="21">
        <f t="shared" si="30"/>
        <v>0</v>
      </c>
      <c r="F91" s="21"/>
      <c r="G91" s="21"/>
      <c r="H91" s="21"/>
      <c r="I91" s="49"/>
      <c r="J91" s="22"/>
      <c r="K91" s="99">
        <f t="shared" si="35"/>
        <v>0</v>
      </c>
      <c r="L91" s="100">
        <f t="shared" si="31"/>
        <v>0</v>
      </c>
      <c r="M91" s="101">
        <f t="shared" si="36"/>
        <v>0</v>
      </c>
      <c r="N91" s="100">
        <f t="shared" si="32"/>
        <v>0</v>
      </c>
      <c r="O91" s="110"/>
      <c r="S91" s="103" t="e">
        <f t="shared" si="28"/>
        <v>#DIV/0!</v>
      </c>
      <c r="T91" s="103" t="e">
        <f t="shared" si="29"/>
        <v>#DIV/0!</v>
      </c>
      <c r="U91" s="103" t="e">
        <f t="shared" si="33"/>
        <v>#DIV/0!</v>
      </c>
      <c r="V91" s="47">
        <f t="shared" si="34"/>
        <v>0</v>
      </c>
      <c r="AH91" s="108"/>
      <c r="AI91" s="108"/>
      <c r="AJ91" s="108"/>
    </row>
    <row r="92" spans="1:36" s="47" customFormat="1" ht="21" hidden="1" customHeight="1" x14ac:dyDescent="0.4">
      <c r="A92" s="19"/>
      <c r="B92" s="20" t="s">
        <v>49</v>
      </c>
      <c r="C92" s="21"/>
      <c r="D92" s="21"/>
      <c r="E92" s="21">
        <f t="shared" si="30"/>
        <v>0</v>
      </c>
      <c r="F92" s="21"/>
      <c r="G92" s="21"/>
      <c r="H92" s="21"/>
      <c r="I92" s="49"/>
      <c r="J92" s="22"/>
      <c r="K92" s="99">
        <f t="shared" si="35"/>
        <v>0</v>
      </c>
      <c r="L92" s="100">
        <f t="shared" si="31"/>
        <v>0</v>
      </c>
      <c r="M92" s="101">
        <f t="shared" si="36"/>
        <v>0</v>
      </c>
      <c r="N92" s="100">
        <f t="shared" si="32"/>
        <v>0</v>
      </c>
      <c r="O92" s="110"/>
      <c r="S92" s="103" t="e">
        <f t="shared" si="28"/>
        <v>#DIV/0!</v>
      </c>
      <c r="T92" s="103" t="e">
        <f t="shared" si="29"/>
        <v>#DIV/0!</v>
      </c>
      <c r="U92" s="103" t="e">
        <f t="shared" si="33"/>
        <v>#DIV/0!</v>
      </c>
      <c r="V92" s="47">
        <f t="shared" si="34"/>
        <v>0</v>
      </c>
      <c r="AH92" s="108"/>
      <c r="AI92" s="108"/>
      <c r="AJ92" s="108"/>
    </row>
    <row r="93" spans="1:36" s="45" customFormat="1" ht="21" hidden="1" customHeight="1" x14ac:dyDescent="0.4">
      <c r="A93" s="14" t="s">
        <v>160</v>
      </c>
      <c r="B93" s="15" t="s">
        <v>51</v>
      </c>
      <c r="C93" s="21"/>
      <c r="D93" s="21"/>
      <c r="E93" s="16">
        <f t="shared" si="30"/>
        <v>0</v>
      </c>
      <c r="F93" s="16"/>
      <c r="G93" s="21"/>
      <c r="H93" s="21"/>
      <c r="I93" s="53"/>
      <c r="J93" s="18"/>
      <c r="K93" s="99">
        <f t="shared" si="35"/>
        <v>0</v>
      </c>
      <c r="L93" s="100">
        <f t="shared" si="31"/>
        <v>0</v>
      </c>
      <c r="M93" s="101">
        <f t="shared" si="36"/>
        <v>0</v>
      </c>
      <c r="N93" s="100">
        <f t="shared" si="32"/>
        <v>0</v>
      </c>
      <c r="O93" s="100"/>
      <c r="S93" s="103" t="e">
        <f t="shared" si="28"/>
        <v>#DIV/0!</v>
      </c>
      <c r="T93" s="103" t="e">
        <f t="shared" si="29"/>
        <v>#DIV/0!</v>
      </c>
      <c r="U93" s="103" t="e">
        <f t="shared" si="33"/>
        <v>#DIV/0!</v>
      </c>
      <c r="V93" s="45">
        <f t="shared" si="34"/>
        <v>0</v>
      </c>
      <c r="AH93" s="104"/>
      <c r="AI93" s="104"/>
      <c r="AJ93" s="104"/>
    </row>
    <row r="94" spans="1:36" s="63" customFormat="1" ht="21" hidden="1" customHeight="1" x14ac:dyDescent="0.4">
      <c r="A94" s="14" t="s">
        <v>161</v>
      </c>
      <c r="B94" s="15" t="s">
        <v>52</v>
      </c>
      <c r="C94" s="21"/>
      <c r="D94" s="21"/>
      <c r="E94" s="16">
        <f t="shared" si="30"/>
        <v>0</v>
      </c>
      <c r="F94" s="16"/>
      <c r="G94" s="21"/>
      <c r="H94" s="21"/>
      <c r="I94" s="53"/>
      <c r="J94" s="18"/>
      <c r="K94" s="99">
        <f t="shared" si="35"/>
        <v>0</v>
      </c>
      <c r="L94" s="100">
        <f t="shared" si="31"/>
        <v>0</v>
      </c>
      <c r="M94" s="101">
        <f t="shared" si="36"/>
        <v>0</v>
      </c>
      <c r="N94" s="100">
        <f t="shared" si="32"/>
        <v>0</v>
      </c>
      <c r="O94" s="117"/>
      <c r="S94" s="103" t="e">
        <f t="shared" si="28"/>
        <v>#DIV/0!</v>
      </c>
      <c r="T94" s="103" t="e">
        <f t="shared" si="29"/>
        <v>#DIV/0!</v>
      </c>
      <c r="U94" s="103" t="e">
        <f t="shared" si="33"/>
        <v>#DIV/0!</v>
      </c>
      <c r="V94" s="63">
        <f t="shared" si="34"/>
        <v>0</v>
      </c>
      <c r="AH94" s="118"/>
      <c r="AI94" s="118"/>
      <c r="AJ94" s="118"/>
    </row>
    <row r="95" spans="1:36" s="47" customFormat="1" ht="21" hidden="1" customHeight="1" x14ac:dyDescent="0.4">
      <c r="A95" s="19"/>
      <c r="B95" s="20" t="s">
        <v>31</v>
      </c>
      <c r="C95" s="21"/>
      <c r="D95" s="21"/>
      <c r="E95" s="21">
        <f t="shared" si="30"/>
        <v>0</v>
      </c>
      <c r="F95" s="21"/>
      <c r="G95" s="21"/>
      <c r="H95" s="21"/>
      <c r="I95" s="49"/>
      <c r="J95" s="22"/>
      <c r="K95" s="99">
        <f t="shared" si="35"/>
        <v>0</v>
      </c>
      <c r="L95" s="100">
        <f t="shared" si="31"/>
        <v>0</v>
      </c>
      <c r="M95" s="101">
        <f t="shared" si="36"/>
        <v>0</v>
      </c>
      <c r="N95" s="100">
        <f t="shared" si="32"/>
        <v>0</v>
      </c>
      <c r="O95" s="110"/>
      <c r="S95" s="103" t="e">
        <f t="shared" si="28"/>
        <v>#DIV/0!</v>
      </c>
      <c r="T95" s="103" t="e">
        <f t="shared" si="29"/>
        <v>#DIV/0!</v>
      </c>
      <c r="U95" s="103" t="e">
        <f t="shared" si="33"/>
        <v>#DIV/0!</v>
      </c>
      <c r="V95" s="47">
        <f t="shared" si="34"/>
        <v>0</v>
      </c>
      <c r="AH95" s="108"/>
      <c r="AI95" s="108"/>
      <c r="AJ95" s="108"/>
    </row>
    <row r="96" spans="1:36" s="47" customFormat="1" ht="21" hidden="1" customHeight="1" x14ac:dyDescent="0.4">
      <c r="A96" s="19" t="s">
        <v>162</v>
      </c>
      <c r="B96" s="20" t="s">
        <v>33</v>
      </c>
      <c r="C96" s="21"/>
      <c r="D96" s="21"/>
      <c r="E96" s="21">
        <f t="shared" si="30"/>
        <v>0</v>
      </c>
      <c r="F96" s="21"/>
      <c r="G96" s="21"/>
      <c r="H96" s="21"/>
      <c r="I96" s="49"/>
      <c r="J96" s="22"/>
      <c r="K96" s="99">
        <f t="shared" si="35"/>
        <v>0</v>
      </c>
      <c r="L96" s="100">
        <f t="shared" si="31"/>
        <v>0</v>
      </c>
      <c r="M96" s="101">
        <f t="shared" si="36"/>
        <v>0</v>
      </c>
      <c r="N96" s="100">
        <f t="shared" si="32"/>
        <v>0</v>
      </c>
      <c r="O96" s="110"/>
      <c r="S96" s="103" t="e">
        <f t="shared" si="28"/>
        <v>#DIV/0!</v>
      </c>
      <c r="T96" s="103" t="e">
        <f t="shared" si="29"/>
        <v>#DIV/0!</v>
      </c>
      <c r="U96" s="103" t="e">
        <f t="shared" si="33"/>
        <v>#DIV/0!</v>
      </c>
      <c r="V96" s="47">
        <f t="shared" si="34"/>
        <v>0</v>
      </c>
      <c r="AH96" s="108"/>
      <c r="AI96" s="108"/>
      <c r="AJ96" s="108"/>
    </row>
    <row r="97" spans="1:36" s="64" customFormat="1" ht="21" hidden="1" customHeight="1" x14ac:dyDescent="0.4">
      <c r="A97" s="19" t="s">
        <v>163</v>
      </c>
      <c r="B97" s="20" t="s">
        <v>164</v>
      </c>
      <c r="C97" s="21"/>
      <c r="D97" s="21"/>
      <c r="E97" s="21">
        <f t="shared" si="30"/>
        <v>0</v>
      </c>
      <c r="F97" s="21"/>
      <c r="G97" s="21"/>
      <c r="H97" s="21"/>
      <c r="I97" s="46"/>
      <c r="J97" s="22"/>
      <c r="K97" s="99">
        <f t="shared" si="35"/>
        <v>0</v>
      </c>
      <c r="L97" s="100">
        <f t="shared" si="31"/>
        <v>0</v>
      </c>
      <c r="M97" s="101">
        <f t="shared" si="36"/>
        <v>0</v>
      </c>
      <c r="N97" s="100">
        <f t="shared" si="32"/>
        <v>0</v>
      </c>
      <c r="O97" s="119"/>
      <c r="S97" s="103" t="e">
        <f t="shared" si="28"/>
        <v>#DIV/0!</v>
      </c>
      <c r="T97" s="103" t="e">
        <f t="shared" si="29"/>
        <v>#DIV/0!</v>
      </c>
      <c r="U97" s="103" t="e">
        <f t="shared" si="33"/>
        <v>#DIV/0!</v>
      </c>
      <c r="V97" s="64">
        <f t="shared" si="34"/>
        <v>0</v>
      </c>
      <c r="AH97" s="120"/>
      <c r="AI97" s="120"/>
      <c r="AJ97" s="120"/>
    </row>
    <row r="98" spans="1:36" s="47" customFormat="1" ht="21" hidden="1" customHeight="1" x14ac:dyDescent="0.4">
      <c r="A98" s="19"/>
      <c r="B98" s="20" t="s">
        <v>31</v>
      </c>
      <c r="C98" s="21"/>
      <c r="D98" s="21"/>
      <c r="E98" s="21">
        <f t="shared" si="30"/>
        <v>0</v>
      </c>
      <c r="F98" s="21"/>
      <c r="G98" s="21"/>
      <c r="H98" s="21"/>
      <c r="I98" s="49"/>
      <c r="J98" s="22"/>
      <c r="K98" s="99">
        <f t="shared" si="35"/>
        <v>0</v>
      </c>
      <c r="L98" s="100">
        <f t="shared" si="31"/>
        <v>0</v>
      </c>
      <c r="M98" s="101">
        <f t="shared" si="36"/>
        <v>0</v>
      </c>
      <c r="N98" s="100">
        <f t="shared" si="32"/>
        <v>0</v>
      </c>
      <c r="O98" s="110"/>
      <c r="S98" s="103" t="e">
        <f t="shared" si="28"/>
        <v>#DIV/0!</v>
      </c>
      <c r="T98" s="103" t="e">
        <f t="shared" si="29"/>
        <v>#DIV/0!</v>
      </c>
      <c r="U98" s="103" t="e">
        <f t="shared" si="33"/>
        <v>#DIV/0!</v>
      </c>
      <c r="V98" s="47">
        <f t="shared" si="34"/>
        <v>0</v>
      </c>
      <c r="AH98" s="108"/>
      <c r="AI98" s="108"/>
      <c r="AJ98" s="108"/>
    </row>
    <row r="99" spans="1:36" s="47" customFormat="1" ht="21" hidden="1" customHeight="1" x14ac:dyDescent="0.4">
      <c r="A99" s="25" t="s">
        <v>165</v>
      </c>
      <c r="B99" s="20" t="s">
        <v>18</v>
      </c>
      <c r="C99" s="21"/>
      <c r="D99" s="21"/>
      <c r="E99" s="21">
        <f t="shared" si="30"/>
        <v>0</v>
      </c>
      <c r="F99" s="21"/>
      <c r="G99" s="21"/>
      <c r="H99" s="21"/>
      <c r="I99" s="49"/>
      <c r="J99" s="22"/>
      <c r="K99" s="99">
        <f t="shared" si="35"/>
        <v>0</v>
      </c>
      <c r="L99" s="100">
        <f t="shared" si="31"/>
        <v>0</v>
      </c>
      <c r="M99" s="101">
        <f t="shared" si="36"/>
        <v>0</v>
      </c>
      <c r="N99" s="100">
        <f t="shared" si="32"/>
        <v>0</v>
      </c>
      <c r="O99" s="110"/>
      <c r="S99" s="103" t="e">
        <f t="shared" si="28"/>
        <v>#DIV/0!</v>
      </c>
      <c r="T99" s="103" t="e">
        <f t="shared" si="29"/>
        <v>#DIV/0!</v>
      </c>
      <c r="U99" s="103" t="e">
        <f t="shared" si="33"/>
        <v>#DIV/0!</v>
      </c>
      <c r="V99" s="47">
        <f t="shared" si="34"/>
        <v>0</v>
      </c>
      <c r="AH99" s="108"/>
      <c r="AI99" s="108"/>
      <c r="AJ99" s="108"/>
    </row>
    <row r="100" spans="1:36" s="47" customFormat="1" ht="21.6" hidden="1" customHeight="1" thickBot="1" x14ac:dyDescent="0.45">
      <c r="A100" s="25" t="s">
        <v>166</v>
      </c>
      <c r="B100" s="26" t="s">
        <v>167</v>
      </c>
      <c r="C100" s="21"/>
      <c r="D100" s="21"/>
      <c r="E100" s="21">
        <f t="shared" si="30"/>
        <v>0</v>
      </c>
      <c r="F100" s="21"/>
      <c r="G100" s="21"/>
      <c r="H100" s="21"/>
      <c r="I100" s="49"/>
      <c r="J100" s="22"/>
      <c r="K100" s="99">
        <f t="shared" si="35"/>
        <v>0</v>
      </c>
      <c r="L100" s="100">
        <f t="shared" si="31"/>
        <v>0</v>
      </c>
      <c r="M100" s="101">
        <f t="shared" si="36"/>
        <v>0</v>
      </c>
      <c r="N100" s="100">
        <f t="shared" si="32"/>
        <v>0</v>
      </c>
      <c r="O100" s="110"/>
      <c r="S100" s="103" t="e">
        <f t="shared" ref="S100:S107" si="37">C100/D100</f>
        <v>#DIV/0!</v>
      </c>
      <c r="T100" s="103" t="e">
        <f t="shared" ref="T100:T107" si="38">E100/F100</f>
        <v>#DIV/0!</v>
      </c>
      <c r="U100" s="103" t="e">
        <f t="shared" si="33"/>
        <v>#DIV/0!</v>
      </c>
      <c r="V100" s="47">
        <f t="shared" si="34"/>
        <v>0</v>
      </c>
      <c r="AH100" s="108"/>
      <c r="AI100" s="108"/>
      <c r="AJ100" s="108"/>
    </row>
    <row r="101" spans="1:36" s="47" customFormat="1" ht="21" hidden="1" customHeight="1" x14ac:dyDescent="0.4">
      <c r="A101" s="25" t="s">
        <v>168</v>
      </c>
      <c r="B101" s="26" t="s">
        <v>112</v>
      </c>
      <c r="C101" s="21"/>
      <c r="D101" s="21"/>
      <c r="E101" s="21">
        <f t="shared" si="30"/>
        <v>0</v>
      </c>
      <c r="F101" s="21"/>
      <c r="G101" s="21"/>
      <c r="H101" s="21"/>
      <c r="I101" s="49"/>
      <c r="J101" s="22"/>
      <c r="K101" s="99">
        <f t="shared" si="35"/>
        <v>0</v>
      </c>
      <c r="L101" s="100">
        <f t="shared" si="31"/>
        <v>0</v>
      </c>
      <c r="M101" s="101">
        <f t="shared" si="36"/>
        <v>0</v>
      </c>
      <c r="N101" s="100">
        <f t="shared" si="32"/>
        <v>0</v>
      </c>
      <c r="O101" s="110"/>
      <c r="S101" s="103" t="e">
        <f t="shared" si="37"/>
        <v>#DIV/0!</v>
      </c>
      <c r="T101" s="103" t="e">
        <f t="shared" si="38"/>
        <v>#DIV/0!</v>
      </c>
      <c r="U101" s="103" t="e">
        <f t="shared" si="33"/>
        <v>#DIV/0!</v>
      </c>
      <c r="V101" s="47">
        <f t="shared" si="34"/>
        <v>0</v>
      </c>
      <c r="AH101" s="108"/>
      <c r="AI101" s="108"/>
      <c r="AJ101" s="108"/>
    </row>
    <row r="102" spans="1:36" s="47" customFormat="1" ht="21" hidden="1" customHeight="1" x14ac:dyDescent="0.4">
      <c r="A102" s="25" t="s">
        <v>169</v>
      </c>
      <c r="B102" s="26" t="s">
        <v>170</v>
      </c>
      <c r="C102" s="21"/>
      <c r="D102" s="21"/>
      <c r="E102" s="21">
        <f t="shared" ref="E102:E106" si="39">G102-C102</f>
        <v>0</v>
      </c>
      <c r="F102" s="21"/>
      <c r="G102" s="21"/>
      <c r="H102" s="21"/>
      <c r="I102" s="49"/>
      <c r="J102" s="22"/>
      <c r="K102" s="99">
        <f t="shared" si="35"/>
        <v>0</v>
      </c>
      <c r="L102" s="100">
        <f t="shared" si="31"/>
        <v>0</v>
      </c>
      <c r="M102" s="101">
        <f t="shared" si="36"/>
        <v>0</v>
      </c>
      <c r="N102" s="100">
        <f t="shared" si="32"/>
        <v>0</v>
      </c>
      <c r="O102" s="110"/>
      <c r="S102" s="103" t="e">
        <f t="shared" si="37"/>
        <v>#DIV/0!</v>
      </c>
      <c r="T102" s="103" t="e">
        <f t="shared" si="38"/>
        <v>#DIV/0!</v>
      </c>
      <c r="U102" s="103" t="e">
        <f t="shared" si="33"/>
        <v>#DIV/0!</v>
      </c>
      <c r="V102" s="47">
        <f t="shared" si="34"/>
        <v>0</v>
      </c>
      <c r="AH102" s="108"/>
      <c r="AI102" s="108"/>
      <c r="AJ102" s="108"/>
    </row>
    <row r="103" spans="1:36" s="67" customFormat="1" ht="21" hidden="1" customHeight="1" x14ac:dyDescent="0.4">
      <c r="A103" s="34"/>
      <c r="B103" s="20" t="s">
        <v>49</v>
      </c>
      <c r="C103" s="66"/>
      <c r="D103" s="66"/>
      <c r="E103" s="21">
        <f t="shared" si="39"/>
        <v>0</v>
      </c>
      <c r="F103" s="21"/>
      <c r="G103" s="66"/>
      <c r="H103" s="66"/>
      <c r="I103" s="49"/>
      <c r="J103" s="22"/>
      <c r="K103" s="99">
        <f t="shared" si="35"/>
        <v>0</v>
      </c>
      <c r="L103" s="100">
        <f t="shared" si="31"/>
        <v>0</v>
      </c>
      <c r="M103" s="101">
        <f t="shared" si="36"/>
        <v>0</v>
      </c>
      <c r="N103" s="100">
        <f t="shared" si="32"/>
        <v>0</v>
      </c>
      <c r="O103" s="117"/>
      <c r="S103" s="103" t="e">
        <f t="shared" si="37"/>
        <v>#DIV/0!</v>
      </c>
      <c r="T103" s="103" t="e">
        <f t="shared" si="38"/>
        <v>#DIV/0!</v>
      </c>
      <c r="U103" s="103" t="e">
        <f t="shared" si="33"/>
        <v>#DIV/0!</v>
      </c>
      <c r="V103" s="67">
        <f t="shared" si="34"/>
        <v>0</v>
      </c>
      <c r="AH103" s="121"/>
      <c r="AI103" s="121"/>
      <c r="AJ103" s="121"/>
    </row>
    <row r="104" spans="1:36" s="47" customFormat="1" ht="21" x14ac:dyDescent="0.4">
      <c r="A104" s="19" t="s">
        <v>171</v>
      </c>
      <c r="B104" s="20" t="s">
        <v>172</v>
      </c>
      <c r="C104" s="21"/>
      <c r="D104" s="21"/>
      <c r="E104" s="21">
        <f t="shared" si="39"/>
        <v>0</v>
      </c>
      <c r="F104" s="21"/>
      <c r="G104" s="21"/>
      <c r="H104" s="21"/>
      <c r="I104" s="49"/>
      <c r="J104" s="22"/>
      <c r="K104" s="99">
        <f t="shared" si="35"/>
        <v>0</v>
      </c>
      <c r="L104" s="100">
        <f t="shared" si="31"/>
        <v>0</v>
      </c>
      <c r="M104" s="101">
        <f t="shared" si="36"/>
        <v>0</v>
      </c>
      <c r="N104" s="100">
        <f t="shared" si="32"/>
        <v>0</v>
      </c>
      <c r="O104" s="110"/>
      <c r="S104" s="103" t="e">
        <f t="shared" si="37"/>
        <v>#DIV/0!</v>
      </c>
      <c r="T104" s="103" t="e">
        <f t="shared" si="38"/>
        <v>#DIV/0!</v>
      </c>
      <c r="U104" s="103" t="e">
        <f t="shared" si="33"/>
        <v>#DIV/0!</v>
      </c>
      <c r="V104" s="47">
        <f t="shared" si="34"/>
        <v>0</v>
      </c>
      <c r="AH104" s="108"/>
      <c r="AI104" s="108"/>
      <c r="AJ104" s="108"/>
    </row>
    <row r="105" spans="1:36" s="47" customFormat="1" ht="21" x14ac:dyDescent="0.4">
      <c r="A105" s="19" t="s">
        <v>173</v>
      </c>
      <c r="B105" s="28" t="s">
        <v>130</v>
      </c>
      <c r="C105" s="35"/>
      <c r="D105" s="35"/>
      <c r="E105" s="21">
        <f t="shared" si="39"/>
        <v>0</v>
      </c>
      <c r="F105" s="21"/>
      <c r="G105" s="35"/>
      <c r="H105" s="35"/>
      <c r="I105" s="49"/>
      <c r="J105" s="22"/>
      <c r="K105" s="99">
        <f t="shared" si="35"/>
        <v>0</v>
      </c>
      <c r="L105" s="100">
        <f t="shared" si="31"/>
        <v>0</v>
      </c>
      <c r="M105" s="101">
        <f t="shared" si="36"/>
        <v>0</v>
      </c>
      <c r="N105" s="100">
        <f t="shared" si="32"/>
        <v>0</v>
      </c>
      <c r="O105" s="110"/>
      <c r="S105" s="103" t="e">
        <f t="shared" si="37"/>
        <v>#DIV/0!</v>
      </c>
      <c r="T105" s="103" t="e">
        <f t="shared" si="38"/>
        <v>#DIV/0!</v>
      </c>
      <c r="U105" s="103" t="e">
        <f t="shared" si="33"/>
        <v>#DIV/0!</v>
      </c>
      <c r="V105" s="47">
        <f t="shared" si="34"/>
        <v>0</v>
      </c>
      <c r="AH105" s="108"/>
      <c r="AI105" s="108"/>
      <c r="AJ105" s="108"/>
    </row>
    <row r="106" spans="1:36" s="47" customFormat="1" ht="21" x14ac:dyDescent="0.4">
      <c r="A106" s="19" t="s">
        <v>174</v>
      </c>
      <c r="B106" s="28" t="s">
        <v>53</v>
      </c>
      <c r="C106" s="21"/>
      <c r="D106" s="21"/>
      <c r="E106" s="21">
        <f t="shared" si="39"/>
        <v>0</v>
      </c>
      <c r="F106" s="21"/>
      <c r="G106" s="21"/>
      <c r="H106" s="21"/>
      <c r="I106" s="49"/>
      <c r="J106" s="22"/>
      <c r="K106" s="99">
        <f t="shared" si="35"/>
        <v>0</v>
      </c>
      <c r="L106" s="100">
        <f t="shared" si="31"/>
        <v>0</v>
      </c>
      <c r="M106" s="101">
        <f t="shared" si="36"/>
        <v>0</v>
      </c>
      <c r="N106" s="100">
        <f t="shared" si="32"/>
        <v>0</v>
      </c>
      <c r="O106" s="110"/>
      <c r="S106" s="103" t="e">
        <f t="shared" si="37"/>
        <v>#DIV/0!</v>
      </c>
      <c r="T106" s="103" t="e">
        <f t="shared" si="38"/>
        <v>#DIV/0!</v>
      </c>
      <c r="U106" s="103" t="e">
        <f t="shared" si="33"/>
        <v>#DIV/0!</v>
      </c>
      <c r="V106" s="47">
        <f t="shared" si="34"/>
        <v>0</v>
      </c>
      <c r="AH106" s="108"/>
      <c r="AI106" s="108"/>
      <c r="AJ106" s="108"/>
    </row>
    <row r="107" spans="1:36" s="45" customFormat="1" ht="21" x14ac:dyDescent="0.4">
      <c r="A107" s="14" t="s">
        <v>54</v>
      </c>
      <c r="B107" s="15" t="s">
        <v>55</v>
      </c>
      <c r="C107" s="16">
        <f t="shared" ref="C107:H107" si="40">C110+C109</f>
        <v>358980.17999999993</v>
      </c>
      <c r="D107" s="16">
        <f t="shared" si="40"/>
        <v>114.57799999999999</v>
      </c>
      <c r="E107" s="16">
        <f t="shared" si="40"/>
        <v>317674.39800000004</v>
      </c>
      <c r="F107" s="16">
        <f t="shared" si="40"/>
        <v>102.88999999999999</v>
      </c>
      <c r="G107" s="16">
        <f t="shared" si="40"/>
        <v>676654.57799999986</v>
      </c>
      <c r="H107" s="16">
        <f t="shared" si="40"/>
        <v>108.73399999999999</v>
      </c>
      <c r="I107" s="53"/>
      <c r="J107" s="18"/>
      <c r="K107" s="99">
        <f t="shared" si="35"/>
        <v>108.73399999999998</v>
      </c>
      <c r="L107" s="100">
        <f t="shared" si="31"/>
        <v>0</v>
      </c>
      <c r="M107" s="101">
        <f t="shared" si="36"/>
        <v>676654.57799999998</v>
      </c>
      <c r="N107" s="100">
        <f t="shared" si="32"/>
        <v>0</v>
      </c>
      <c r="O107" s="100"/>
      <c r="S107" s="103">
        <f t="shared" si="37"/>
        <v>3133.0637644224894</v>
      </c>
      <c r="T107" s="103">
        <f t="shared" si="38"/>
        <v>3087.5148022159597</v>
      </c>
      <c r="U107" s="103">
        <f t="shared" si="33"/>
        <v>6223.0266338035935</v>
      </c>
      <c r="V107" s="45">
        <f t="shared" si="34"/>
        <v>108.72320000000001</v>
      </c>
      <c r="AH107" s="104"/>
      <c r="AI107" s="104"/>
      <c r="AJ107" s="104"/>
    </row>
    <row r="108" spans="1:36" s="47" customFormat="1" ht="21" x14ac:dyDescent="0.4">
      <c r="A108" s="19"/>
      <c r="B108" s="20" t="s">
        <v>10</v>
      </c>
      <c r="C108" s="21"/>
      <c r="D108" s="21"/>
      <c r="E108" s="21"/>
      <c r="F108" s="21"/>
      <c r="G108" s="21"/>
      <c r="H108" s="21"/>
      <c r="I108" s="49"/>
      <c r="J108" s="22"/>
      <c r="K108" s="99">
        <f t="shared" si="35"/>
        <v>0</v>
      </c>
      <c r="L108" s="100">
        <f t="shared" si="31"/>
        <v>0</v>
      </c>
      <c r="M108" s="101">
        <f t="shared" si="36"/>
        <v>0</v>
      </c>
      <c r="N108" s="100">
        <f t="shared" si="32"/>
        <v>0</v>
      </c>
      <c r="O108" s="110"/>
      <c r="S108" s="103"/>
      <c r="T108" s="103"/>
      <c r="U108" s="103"/>
      <c r="V108" s="47">
        <f t="shared" si="34"/>
        <v>0</v>
      </c>
      <c r="AH108" s="108"/>
      <c r="AI108" s="108"/>
      <c r="AJ108" s="108"/>
    </row>
    <row r="109" spans="1:36" s="47" customFormat="1" ht="21" x14ac:dyDescent="0.4">
      <c r="A109" s="19" t="s">
        <v>56</v>
      </c>
      <c r="B109" s="20" t="s">
        <v>12</v>
      </c>
      <c r="C109" s="21"/>
      <c r="D109" s="21"/>
      <c r="E109" s="21"/>
      <c r="F109" s="21"/>
      <c r="G109" s="21"/>
      <c r="H109" s="21"/>
      <c r="I109" s="49"/>
      <c r="J109" s="22"/>
      <c r="K109" s="99">
        <f t="shared" si="35"/>
        <v>0</v>
      </c>
      <c r="L109" s="100">
        <f t="shared" si="31"/>
        <v>0</v>
      </c>
      <c r="M109" s="101">
        <f t="shared" si="36"/>
        <v>0</v>
      </c>
      <c r="N109" s="100">
        <f t="shared" si="32"/>
        <v>0</v>
      </c>
      <c r="O109" s="110"/>
      <c r="S109" s="103"/>
      <c r="T109" s="103"/>
      <c r="U109" s="103"/>
      <c r="V109" s="47">
        <f t="shared" si="34"/>
        <v>0</v>
      </c>
      <c r="AH109" s="108"/>
      <c r="AI109" s="108"/>
      <c r="AJ109" s="108"/>
    </row>
    <row r="110" spans="1:36" s="47" customFormat="1" ht="21" x14ac:dyDescent="0.4">
      <c r="A110" s="19" t="s">
        <v>57</v>
      </c>
      <c r="B110" s="20" t="s">
        <v>14</v>
      </c>
      <c r="C110" s="21">
        <f>C112+C113+C114+C115+C116+C117+C118</f>
        <v>358980.17999999993</v>
      </c>
      <c r="D110" s="21">
        <f>D112+D113+D114+D115+D116+D117+D118</f>
        <v>114.57799999999999</v>
      </c>
      <c r="E110" s="21">
        <f t="shared" ref="E110:H110" si="41">E112+E113+E114+E115+E116+E117+E118</f>
        <v>317674.39800000004</v>
      </c>
      <c r="F110" s="21">
        <f t="shared" si="41"/>
        <v>102.88999999999999</v>
      </c>
      <c r="G110" s="21">
        <f t="shared" si="41"/>
        <v>676654.57799999986</v>
      </c>
      <c r="H110" s="21">
        <f t="shared" si="41"/>
        <v>108.73399999999999</v>
      </c>
      <c r="I110" s="49"/>
      <c r="J110" s="22"/>
      <c r="K110" s="99">
        <f t="shared" si="35"/>
        <v>108.73399999999998</v>
      </c>
      <c r="L110" s="100">
        <f t="shared" si="31"/>
        <v>0</v>
      </c>
      <c r="M110" s="101">
        <f t="shared" si="36"/>
        <v>676654.57799999998</v>
      </c>
      <c r="N110" s="100">
        <f t="shared" si="32"/>
        <v>0</v>
      </c>
      <c r="O110" s="110"/>
      <c r="S110" s="103">
        <f>C110/D110</f>
        <v>3133.0637644224894</v>
      </c>
      <c r="T110" s="103">
        <f>E110/F110</f>
        <v>3087.5148022159597</v>
      </c>
      <c r="U110" s="103">
        <f t="shared" si="33"/>
        <v>6223.0266338035935</v>
      </c>
      <c r="V110" s="47">
        <f t="shared" si="34"/>
        <v>108.72320000000001</v>
      </c>
      <c r="AH110" s="108"/>
      <c r="AI110" s="108"/>
      <c r="AJ110" s="108"/>
    </row>
    <row r="111" spans="1:36" s="47" customFormat="1" ht="21" x14ac:dyDescent="0.4">
      <c r="A111" s="19"/>
      <c r="B111" s="20" t="s">
        <v>10</v>
      </c>
      <c r="C111" s="21"/>
      <c r="D111" s="21"/>
      <c r="E111" s="21">
        <f>G111-C111</f>
        <v>0</v>
      </c>
      <c r="F111" s="21"/>
      <c r="G111" s="21"/>
      <c r="H111" s="21"/>
      <c r="I111" s="49"/>
      <c r="J111" s="22"/>
      <c r="K111" s="99">
        <f t="shared" si="35"/>
        <v>0</v>
      </c>
      <c r="L111" s="100">
        <f t="shared" si="31"/>
        <v>0</v>
      </c>
      <c r="M111" s="101">
        <f t="shared" si="36"/>
        <v>0</v>
      </c>
      <c r="N111" s="100">
        <f t="shared" si="32"/>
        <v>0</v>
      </c>
      <c r="O111" s="110"/>
      <c r="S111" s="103"/>
      <c r="T111" s="103"/>
      <c r="U111" s="103"/>
      <c r="V111" s="47">
        <f t="shared" si="34"/>
        <v>0</v>
      </c>
      <c r="AH111" s="108"/>
      <c r="AI111" s="108"/>
      <c r="AJ111" s="108"/>
    </row>
    <row r="112" spans="1:36" s="47" customFormat="1" ht="21" x14ac:dyDescent="0.4">
      <c r="A112" s="19" t="s">
        <v>58</v>
      </c>
      <c r="B112" s="20" t="s">
        <v>16</v>
      </c>
      <c r="C112" s="21">
        <v>22888.698</v>
      </c>
      <c r="D112" s="21">
        <v>8.7260000000000009</v>
      </c>
      <c r="E112" s="21">
        <v>20884.014999999999</v>
      </c>
      <c r="F112" s="21">
        <v>8.7260000000000009</v>
      </c>
      <c r="G112" s="21">
        <f>C112+E112</f>
        <v>43772.713000000003</v>
      </c>
      <c r="H112" s="21">
        <f>(D112+F112)/2</f>
        <v>8.7260000000000009</v>
      </c>
      <c r="I112" s="49"/>
      <c r="J112" s="22"/>
      <c r="K112" s="99">
        <f t="shared" si="35"/>
        <v>8.7260000000000009</v>
      </c>
      <c r="L112" s="100">
        <f t="shared" si="31"/>
        <v>0</v>
      </c>
      <c r="M112" s="101">
        <f t="shared" si="36"/>
        <v>43772.713000000003</v>
      </c>
      <c r="N112" s="100">
        <f t="shared" si="32"/>
        <v>0</v>
      </c>
      <c r="O112" s="110"/>
      <c r="S112" s="103">
        <f>C112/D112</f>
        <v>2623.0458400183356</v>
      </c>
      <c r="T112" s="103">
        <f>E112/F112</f>
        <v>2393.3090763236301</v>
      </c>
      <c r="U112" s="103">
        <f t="shared" si="33"/>
        <v>5016.3549163419666</v>
      </c>
      <c r="V112" s="47">
        <f t="shared" si="34"/>
        <v>7.0332999999999997</v>
      </c>
      <c r="AH112" s="108"/>
      <c r="AI112" s="108"/>
      <c r="AJ112" s="108"/>
    </row>
    <row r="113" spans="1:43" s="47" customFormat="1" ht="21" x14ac:dyDescent="0.4">
      <c r="A113" s="19" t="s">
        <v>59</v>
      </c>
      <c r="B113" s="20" t="s">
        <v>18</v>
      </c>
      <c r="C113" s="21">
        <f>310750.496+3361.861</f>
        <v>314112.35699999996</v>
      </c>
      <c r="D113" s="21">
        <v>99.381</v>
      </c>
      <c r="E113" s="21">
        <f>276669.838+1777.402</f>
        <v>278447.24</v>
      </c>
      <c r="F113" s="21">
        <v>88.481999999999999</v>
      </c>
      <c r="G113" s="21">
        <f>C113+E113</f>
        <v>592559.59699999995</v>
      </c>
      <c r="H113" s="21">
        <f>(D113+F113)/2</f>
        <v>93.9315</v>
      </c>
      <c r="I113" s="49"/>
      <c r="J113" s="22"/>
      <c r="K113" s="99">
        <f t="shared" si="35"/>
        <v>93.9315</v>
      </c>
      <c r="L113" s="100">
        <f t="shared" si="31"/>
        <v>0</v>
      </c>
      <c r="M113" s="101">
        <f t="shared" si="36"/>
        <v>592559.59699999995</v>
      </c>
      <c r="N113" s="100">
        <f t="shared" si="32"/>
        <v>0</v>
      </c>
      <c r="O113" s="110"/>
      <c r="S113" s="103">
        <f>C113/D113</f>
        <v>3160.6882301445949</v>
      </c>
      <c r="T113" s="103">
        <f>E113/F113</f>
        <v>3146.9365520670872</v>
      </c>
      <c r="U113" s="103">
        <f t="shared" si="33"/>
        <v>6308.4225951890467</v>
      </c>
      <c r="V113" s="47">
        <f t="shared" si="34"/>
        <v>95.210999999999999</v>
      </c>
      <c r="AH113" s="108"/>
      <c r="AI113" s="108"/>
      <c r="AJ113" s="108"/>
    </row>
    <row r="114" spans="1:43" s="47" customFormat="1" ht="21" x14ac:dyDescent="0.4">
      <c r="A114" s="19" t="s">
        <v>60</v>
      </c>
      <c r="B114" s="20" t="s">
        <v>20</v>
      </c>
      <c r="C114" s="21">
        <v>0</v>
      </c>
      <c r="D114" s="21">
        <v>0</v>
      </c>
      <c r="E114" s="21">
        <f>G114-C114</f>
        <v>0</v>
      </c>
      <c r="F114" s="21">
        <f>H114-D114</f>
        <v>0</v>
      </c>
      <c r="G114" s="21">
        <v>0</v>
      </c>
      <c r="H114" s="21">
        <v>0</v>
      </c>
      <c r="I114" s="49"/>
      <c r="J114" s="22"/>
      <c r="K114" s="99">
        <f t="shared" si="35"/>
        <v>0</v>
      </c>
      <c r="L114" s="100">
        <f t="shared" si="31"/>
        <v>0</v>
      </c>
      <c r="M114" s="101">
        <f t="shared" si="36"/>
        <v>0</v>
      </c>
      <c r="N114" s="100">
        <f t="shared" si="32"/>
        <v>0</v>
      </c>
      <c r="O114" s="110"/>
      <c r="S114" s="103"/>
      <c r="T114" s="103"/>
      <c r="U114" s="103"/>
      <c r="V114" s="47">
        <f t="shared" si="34"/>
        <v>0</v>
      </c>
      <c r="AH114" s="108"/>
      <c r="AI114" s="108"/>
      <c r="AJ114" s="108"/>
    </row>
    <row r="115" spans="1:43" s="47" customFormat="1" ht="21" x14ac:dyDescent="0.4">
      <c r="A115" s="19" t="s">
        <v>61</v>
      </c>
      <c r="B115" s="20" t="s">
        <v>22</v>
      </c>
      <c r="C115" s="21">
        <v>2299.44</v>
      </c>
      <c r="D115" s="21">
        <v>0.621</v>
      </c>
      <c r="E115" s="21">
        <v>1894.1130000000001</v>
      </c>
      <c r="F115" s="21">
        <v>0.59099999999999997</v>
      </c>
      <c r="G115" s="21">
        <f>C115+E115</f>
        <v>4193.5529999999999</v>
      </c>
      <c r="H115" s="21">
        <f>(D115+F115)/2</f>
        <v>0.60599999999999998</v>
      </c>
      <c r="I115" s="49"/>
      <c r="J115" s="22"/>
      <c r="K115" s="99">
        <f t="shared" si="35"/>
        <v>0.60599999999999998</v>
      </c>
      <c r="L115" s="100">
        <f t="shared" si="31"/>
        <v>0</v>
      </c>
      <c r="M115" s="101">
        <f t="shared" si="36"/>
        <v>4193.5529999999999</v>
      </c>
      <c r="N115" s="100">
        <f t="shared" si="32"/>
        <v>0</v>
      </c>
      <c r="O115" s="110"/>
      <c r="S115" s="103">
        <f>C115/D115</f>
        <v>3702.8019323671497</v>
      </c>
      <c r="T115" s="103">
        <f>E115/F115</f>
        <v>3204.9289340101527</v>
      </c>
      <c r="U115" s="103">
        <f t="shared" si="33"/>
        <v>6920.0544554455446</v>
      </c>
      <c r="V115" s="47">
        <f t="shared" si="34"/>
        <v>0.67379999999999995</v>
      </c>
      <c r="AH115" s="108"/>
      <c r="AI115" s="108"/>
      <c r="AJ115" s="108"/>
    </row>
    <row r="116" spans="1:43" s="47" customFormat="1" ht="21" x14ac:dyDescent="0.4">
      <c r="A116" s="19" t="s">
        <v>62</v>
      </c>
      <c r="B116" s="20" t="s">
        <v>24</v>
      </c>
      <c r="C116" s="21">
        <v>0</v>
      </c>
      <c r="D116" s="21">
        <v>0</v>
      </c>
      <c r="E116" s="21">
        <v>0</v>
      </c>
      <c r="F116" s="21">
        <v>0</v>
      </c>
      <c r="G116" s="21">
        <f>C116+E116</f>
        <v>0</v>
      </c>
      <c r="H116" s="21">
        <f>(D116+F116)/2</f>
        <v>0</v>
      </c>
      <c r="I116" s="49"/>
      <c r="J116" s="22"/>
      <c r="K116" s="99">
        <f t="shared" si="35"/>
        <v>0</v>
      </c>
      <c r="L116" s="100">
        <f t="shared" si="31"/>
        <v>0</v>
      </c>
      <c r="M116" s="101">
        <f t="shared" si="36"/>
        <v>0</v>
      </c>
      <c r="N116" s="100">
        <f t="shared" si="32"/>
        <v>0</v>
      </c>
      <c r="O116" s="110"/>
      <c r="S116" s="103"/>
      <c r="T116" s="103"/>
      <c r="U116" s="103"/>
      <c r="V116" s="47">
        <f t="shared" si="34"/>
        <v>0</v>
      </c>
      <c r="AH116" s="108"/>
      <c r="AI116" s="108"/>
      <c r="AJ116" s="108"/>
      <c r="AQ116" s="122"/>
    </row>
    <row r="117" spans="1:43" s="47" customFormat="1" ht="21" x14ac:dyDescent="0.4">
      <c r="A117" s="19" t="s">
        <v>189</v>
      </c>
      <c r="B117" s="20" t="s">
        <v>26</v>
      </c>
      <c r="C117" s="21">
        <v>19679.685000000001</v>
      </c>
      <c r="D117" s="21">
        <v>5.85</v>
      </c>
      <c r="E117" s="21">
        <v>16449.03</v>
      </c>
      <c r="F117" s="21">
        <v>5.0910000000000002</v>
      </c>
      <c r="G117" s="21">
        <f>C117+E117</f>
        <v>36128.714999999997</v>
      </c>
      <c r="H117" s="21">
        <f>(D117+F117)/2</f>
        <v>5.4704999999999995</v>
      </c>
      <c r="I117" s="49"/>
      <c r="J117" s="22"/>
      <c r="K117" s="99">
        <f t="shared" si="35"/>
        <v>5.4704999999999995</v>
      </c>
      <c r="L117" s="100">
        <f t="shared" si="31"/>
        <v>0</v>
      </c>
      <c r="M117" s="101">
        <f t="shared" si="36"/>
        <v>36128.714999999997</v>
      </c>
      <c r="N117" s="100">
        <f t="shared" si="32"/>
        <v>0</v>
      </c>
      <c r="O117" s="110"/>
      <c r="S117" s="103">
        <f>C117/D117</f>
        <v>3364.0487179487186</v>
      </c>
      <c r="T117" s="103">
        <f>E117/F117</f>
        <v>3231.001767825574</v>
      </c>
      <c r="U117" s="103">
        <f t="shared" si="33"/>
        <v>6604.2802303262952</v>
      </c>
      <c r="V117" s="47">
        <f t="shared" si="34"/>
        <v>5.8051000000000004</v>
      </c>
      <c r="AH117" s="108"/>
      <c r="AI117" s="108"/>
      <c r="AJ117" s="108"/>
    </row>
    <row r="118" spans="1:43" s="47" customFormat="1" ht="21" x14ac:dyDescent="0.4">
      <c r="A118" s="19" t="s">
        <v>190</v>
      </c>
      <c r="B118" s="20" t="s">
        <v>186</v>
      </c>
      <c r="C118" s="21">
        <v>0</v>
      </c>
      <c r="D118" s="21">
        <v>0</v>
      </c>
      <c r="E118" s="21">
        <v>0</v>
      </c>
      <c r="F118" s="21">
        <v>0</v>
      </c>
      <c r="G118" s="21">
        <f>C118+E118</f>
        <v>0</v>
      </c>
      <c r="H118" s="21">
        <f>(D118+F118)/2</f>
        <v>0</v>
      </c>
      <c r="I118" s="49"/>
      <c r="J118" s="22"/>
      <c r="K118" s="99">
        <f t="shared" si="35"/>
        <v>0</v>
      </c>
      <c r="L118" s="100">
        <f t="shared" si="31"/>
        <v>0</v>
      </c>
      <c r="M118" s="101">
        <f t="shared" si="36"/>
        <v>0</v>
      </c>
      <c r="N118" s="100">
        <f t="shared" si="32"/>
        <v>0</v>
      </c>
      <c r="O118" s="110"/>
      <c r="S118" s="103"/>
      <c r="T118" s="103"/>
      <c r="U118" s="103"/>
      <c r="V118" s="47">
        <f t="shared" si="34"/>
        <v>0</v>
      </c>
      <c r="AH118" s="108"/>
      <c r="AI118" s="108"/>
      <c r="AJ118" s="108"/>
    </row>
    <row r="119" spans="1:43" s="45" customFormat="1" ht="21" x14ac:dyDescent="0.4">
      <c r="A119" s="14" t="s">
        <v>63</v>
      </c>
      <c r="B119" s="15" t="s">
        <v>51</v>
      </c>
      <c r="C119" s="16">
        <v>18479.833999999999</v>
      </c>
      <c r="D119" s="16">
        <v>5.9450000000000003</v>
      </c>
      <c r="E119" s="16">
        <f>G119-C119</f>
        <v>20936.05</v>
      </c>
      <c r="F119" s="16">
        <v>5.9020000000000001</v>
      </c>
      <c r="G119" s="16">
        <v>39415.883999999998</v>
      </c>
      <c r="H119" s="16">
        <f>(D119+F119)/2</f>
        <v>5.9235000000000007</v>
      </c>
      <c r="I119" s="53"/>
      <c r="J119" s="18"/>
      <c r="K119" s="99">
        <f t="shared" si="35"/>
        <v>5.9235000000000007</v>
      </c>
      <c r="L119" s="100">
        <f t="shared" si="31"/>
        <v>0</v>
      </c>
      <c r="M119" s="101">
        <f t="shared" si="36"/>
        <v>39415.883999999998</v>
      </c>
      <c r="N119" s="100">
        <f t="shared" si="32"/>
        <v>0</v>
      </c>
      <c r="O119" s="100"/>
      <c r="S119" s="103">
        <f>C119/D119</f>
        <v>3108.4666105971401</v>
      </c>
      <c r="T119" s="103">
        <f>E119/F119</f>
        <v>3547.2805828532701</v>
      </c>
      <c r="U119" s="103">
        <f t="shared" si="33"/>
        <v>6654.1544694859449</v>
      </c>
      <c r="V119" s="45">
        <f t="shared" si="34"/>
        <v>6.3331999999999997</v>
      </c>
      <c r="AH119" s="104"/>
      <c r="AI119" s="104"/>
      <c r="AJ119" s="104"/>
    </row>
    <row r="120" spans="1:43" s="63" customFormat="1" ht="21" x14ac:dyDescent="0.4">
      <c r="A120" s="14" t="s">
        <v>64</v>
      </c>
      <c r="B120" s="15" t="s">
        <v>52</v>
      </c>
      <c r="C120" s="16">
        <f t="shared" ref="C120:H120" si="42">C122+C123</f>
        <v>107015.59100000001</v>
      </c>
      <c r="D120" s="16">
        <f t="shared" si="42"/>
        <v>34.316000000000003</v>
      </c>
      <c r="E120" s="16">
        <f t="shared" si="42"/>
        <v>99402.581999999995</v>
      </c>
      <c r="F120" s="16">
        <f t="shared" si="42"/>
        <v>27.057218000000002</v>
      </c>
      <c r="G120" s="16">
        <f t="shared" si="42"/>
        <v>206418.17300000001</v>
      </c>
      <c r="H120" s="16">
        <f t="shared" si="42"/>
        <v>30.686609000000001</v>
      </c>
      <c r="I120" s="53"/>
      <c r="J120" s="18"/>
      <c r="K120" s="99">
        <f t="shared" si="35"/>
        <v>30.686609000000004</v>
      </c>
      <c r="L120" s="100">
        <f t="shared" si="31"/>
        <v>0</v>
      </c>
      <c r="M120" s="101">
        <f t="shared" si="36"/>
        <v>206418.17300000001</v>
      </c>
      <c r="N120" s="100">
        <f t="shared" si="32"/>
        <v>0</v>
      </c>
      <c r="O120" s="117"/>
      <c r="S120" s="103">
        <f>C120/D120</f>
        <v>3118.5333663597157</v>
      </c>
      <c r="T120" s="103">
        <f>E120/F120</f>
        <v>3673.791666238561</v>
      </c>
      <c r="U120" s="103">
        <f t="shared" si="33"/>
        <v>6726.6530818051615</v>
      </c>
      <c r="V120" s="63">
        <f t="shared" si="34"/>
        <v>33.166800000000002</v>
      </c>
      <c r="AH120" s="118"/>
      <c r="AI120" s="118"/>
      <c r="AJ120" s="118"/>
    </row>
    <row r="121" spans="1:43" s="47" customFormat="1" ht="21" x14ac:dyDescent="0.4">
      <c r="A121" s="19"/>
      <c r="B121" s="20" t="s">
        <v>31</v>
      </c>
      <c r="C121" s="21"/>
      <c r="D121" s="21"/>
      <c r="E121" s="21"/>
      <c r="F121" s="21"/>
      <c r="G121" s="21"/>
      <c r="H121" s="21"/>
      <c r="I121" s="49"/>
      <c r="J121" s="22"/>
      <c r="K121" s="99">
        <f t="shared" si="35"/>
        <v>0</v>
      </c>
      <c r="L121" s="100">
        <f t="shared" si="31"/>
        <v>0</v>
      </c>
      <c r="M121" s="101">
        <f t="shared" si="36"/>
        <v>0</v>
      </c>
      <c r="N121" s="100">
        <f t="shared" si="32"/>
        <v>0</v>
      </c>
      <c r="O121" s="110"/>
      <c r="S121" s="103"/>
      <c r="T121" s="103"/>
      <c r="U121" s="103"/>
      <c r="V121" s="47">
        <f t="shared" si="34"/>
        <v>0</v>
      </c>
      <c r="AH121" s="108"/>
      <c r="AI121" s="108"/>
      <c r="AJ121" s="108"/>
    </row>
    <row r="122" spans="1:43" s="47" customFormat="1" ht="21" x14ac:dyDescent="0.4">
      <c r="A122" s="19" t="s">
        <v>65</v>
      </c>
      <c r="B122" s="20" t="s">
        <v>33</v>
      </c>
      <c r="C122" s="21">
        <f>92270.804+5.085+4278.925+0.777-100</f>
        <v>96455.591000000015</v>
      </c>
      <c r="D122" s="21">
        <f>31.292-0.079</f>
        <v>31.213000000000001</v>
      </c>
      <c r="E122" s="21">
        <f>G122-C122</f>
        <v>90887.581999999995</v>
      </c>
      <c r="F122" s="21">
        <f>24.696-0.032</f>
        <v>24.664000000000001</v>
      </c>
      <c r="G122" s="21">
        <f>187343.173</f>
        <v>187343.17300000001</v>
      </c>
      <c r="H122" s="21">
        <f>(D122+F122)/2</f>
        <v>27.938500000000001</v>
      </c>
      <c r="I122" s="49"/>
      <c r="J122" s="22"/>
      <c r="K122" s="99">
        <f t="shared" si="35"/>
        <v>27.938500000000001</v>
      </c>
      <c r="L122" s="100">
        <f t="shared" si="31"/>
        <v>0</v>
      </c>
      <c r="M122" s="101">
        <f t="shared" si="36"/>
        <v>187343.17300000001</v>
      </c>
      <c r="N122" s="100">
        <f t="shared" si="32"/>
        <v>0</v>
      </c>
      <c r="O122" s="110"/>
      <c r="S122" s="103">
        <f>C122/D122</f>
        <v>3090.2377535001447</v>
      </c>
      <c r="T122" s="103">
        <f>E122/F122</f>
        <v>3685.0300843334412</v>
      </c>
      <c r="U122" s="103">
        <f t="shared" si="33"/>
        <v>6705.5558816686653</v>
      </c>
      <c r="V122" s="47">
        <f t="shared" si="34"/>
        <v>30.101800000000001</v>
      </c>
      <c r="AH122" s="108"/>
      <c r="AI122" s="108"/>
      <c r="AJ122" s="108"/>
    </row>
    <row r="123" spans="1:43" s="64" customFormat="1" ht="21" x14ac:dyDescent="0.4">
      <c r="A123" s="19" t="s">
        <v>66</v>
      </c>
      <c r="B123" s="20" t="s">
        <v>35</v>
      </c>
      <c r="C123" s="21">
        <f>C125+C127+C129+C131+C133</f>
        <v>10560</v>
      </c>
      <c r="D123" s="21">
        <f t="shared" ref="D123:H123" si="43">D125+D127+D129+D131+D133</f>
        <v>3.1030000000000002</v>
      </c>
      <c r="E123" s="21">
        <f t="shared" si="43"/>
        <v>8515</v>
      </c>
      <c r="F123" s="21">
        <f t="shared" si="43"/>
        <v>2.3932180000000001</v>
      </c>
      <c r="G123" s="21">
        <f t="shared" si="43"/>
        <v>19075</v>
      </c>
      <c r="H123" s="21">
        <f t="shared" si="43"/>
        <v>2.7481090000000004</v>
      </c>
      <c r="I123" s="46"/>
      <c r="J123" s="37"/>
      <c r="K123" s="99">
        <f t="shared" si="35"/>
        <v>2.7481090000000004</v>
      </c>
      <c r="L123" s="100">
        <f t="shared" si="31"/>
        <v>0</v>
      </c>
      <c r="M123" s="101">
        <f t="shared" si="36"/>
        <v>19075</v>
      </c>
      <c r="N123" s="100">
        <f t="shared" si="32"/>
        <v>0</v>
      </c>
      <c r="O123" s="119"/>
      <c r="S123" s="103">
        <f>C123/D123</f>
        <v>3403.1582339671286</v>
      </c>
      <c r="T123" s="103">
        <f>E123/F123</f>
        <v>3557.970899433315</v>
      </c>
      <c r="U123" s="103">
        <f t="shared" si="33"/>
        <v>6941.1366143045989</v>
      </c>
      <c r="V123" s="64">
        <f t="shared" si="34"/>
        <v>3.0649000000000002</v>
      </c>
      <c r="AH123" s="120"/>
      <c r="AI123" s="120"/>
      <c r="AJ123" s="120"/>
    </row>
    <row r="124" spans="1:43" s="47" customFormat="1" ht="21" x14ac:dyDescent="0.4">
      <c r="A124" s="19"/>
      <c r="B124" s="20" t="s">
        <v>31</v>
      </c>
      <c r="C124" s="21"/>
      <c r="D124" s="21"/>
      <c r="E124" s="21"/>
      <c r="F124" s="21"/>
      <c r="G124" s="21"/>
      <c r="H124" s="21"/>
      <c r="I124" s="49"/>
      <c r="J124" s="22"/>
      <c r="K124" s="99">
        <f t="shared" si="35"/>
        <v>0</v>
      </c>
      <c r="L124" s="100">
        <f t="shared" si="31"/>
        <v>0</v>
      </c>
      <c r="M124" s="101">
        <f t="shared" si="36"/>
        <v>0</v>
      </c>
      <c r="N124" s="100">
        <f t="shared" si="32"/>
        <v>0</v>
      </c>
      <c r="O124" s="110"/>
      <c r="S124" s="103"/>
      <c r="T124" s="103"/>
      <c r="U124" s="103"/>
      <c r="V124" s="47">
        <f t="shared" si="34"/>
        <v>0</v>
      </c>
      <c r="AH124" s="108"/>
      <c r="AI124" s="108"/>
      <c r="AJ124" s="108"/>
    </row>
    <row r="125" spans="1:43" s="47" customFormat="1" ht="21" x14ac:dyDescent="0.4">
      <c r="A125" s="19" t="s">
        <v>67</v>
      </c>
      <c r="B125" s="20" t="s">
        <v>18</v>
      </c>
      <c r="C125" s="21"/>
      <c r="D125" s="21"/>
      <c r="E125" s="21"/>
      <c r="F125" s="21"/>
      <c r="G125" s="21"/>
      <c r="H125" s="21"/>
      <c r="I125" s="49"/>
      <c r="J125" s="22"/>
      <c r="K125" s="99">
        <f t="shared" si="35"/>
        <v>0</v>
      </c>
      <c r="L125" s="100">
        <f t="shared" si="31"/>
        <v>0</v>
      </c>
      <c r="M125" s="101">
        <f t="shared" si="36"/>
        <v>0</v>
      </c>
      <c r="N125" s="100">
        <f t="shared" si="32"/>
        <v>0</v>
      </c>
      <c r="O125" s="110"/>
      <c r="S125" s="103"/>
      <c r="T125" s="103"/>
      <c r="U125" s="103"/>
      <c r="V125" s="47">
        <f t="shared" si="34"/>
        <v>0</v>
      </c>
      <c r="AH125" s="108"/>
      <c r="AI125" s="108"/>
      <c r="AJ125" s="108"/>
    </row>
    <row r="126" spans="1:43" s="47" customFormat="1" ht="42" x14ac:dyDescent="0.4">
      <c r="A126" s="38" t="s">
        <v>68</v>
      </c>
      <c r="B126" s="39" t="s">
        <v>69</v>
      </c>
      <c r="C126" s="29">
        <f>C125-C113</f>
        <v>-314112.35699999996</v>
      </c>
      <c r="D126" s="29">
        <f>D125-D113</f>
        <v>-99.381</v>
      </c>
      <c r="E126" s="29">
        <f>G126-C126</f>
        <v>-278447.24</v>
      </c>
      <c r="F126" s="29">
        <f>F125-F113</f>
        <v>-88.481999999999999</v>
      </c>
      <c r="G126" s="29">
        <f>G125-G113</f>
        <v>-592559.59699999995</v>
      </c>
      <c r="H126" s="29">
        <f>H125-H113</f>
        <v>-93.9315</v>
      </c>
      <c r="I126" s="58"/>
      <c r="J126" s="30"/>
      <c r="K126" s="99">
        <f t="shared" si="35"/>
        <v>-93.9315</v>
      </c>
      <c r="L126" s="100">
        <f t="shared" si="31"/>
        <v>0</v>
      </c>
      <c r="M126" s="101">
        <f t="shared" si="36"/>
        <v>-592559.59699999995</v>
      </c>
      <c r="N126" s="100">
        <f t="shared" si="32"/>
        <v>0</v>
      </c>
      <c r="O126" s="110"/>
      <c r="S126" s="103">
        <f>C126/D126</f>
        <v>3160.6882301445949</v>
      </c>
      <c r="T126" s="103">
        <f>E126/F126</f>
        <v>3146.9365520670872</v>
      </c>
      <c r="U126" s="103">
        <f t="shared" si="33"/>
        <v>6308.4225951890467</v>
      </c>
      <c r="V126" s="47">
        <f t="shared" si="34"/>
        <v>-95.210999999999999</v>
      </c>
      <c r="AH126" s="108"/>
      <c r="AI126" s="108"/>
      <c r="AJ126" s="108"/>
    </row>
    <row r="127" spans="1:43" s="68" customFormat="1" ht="21" x14ac:dyDescent="0.4">
      <c r="A127" s="19" t="s">
        <v>70</v>
      </c>
      <c r="B127" s="20" t="s">
        <v>20</v>
      </c>
      <c r="C127" s="21"/>
      <c r="D127" s="21"/>
      <c r="E127" s="21"/>
      <c r="F127" s="21"/>
      <c r="G127" s="21"/>
      <c r="H127" s="21"/>
      <c r="I127" s="49"/>
      <c r="J127" s="31"/>
      <c r="K127" s="59">
        <f t="shared" si="35"/>
        <v>0</v>
      </c>
      <c r="L127" s="110">
        <f t="shared" si="31"/>
        <v>0</v>
      </c>
      <c r="M127" s="123">
        <f t="shared" si="36"/>
        <v>0</v>
      </c>
      <c r="N127" s="110">
        <f t="shared" si="32"/>
        <v>0</v>
      </c>
      <c r="O127" s="124"/>
      <c r="S127" s="103"/>
      <c r="T127" s="103"/>
      <c r="U127" s="103"/>
      <c r="V127" s="68">
        <f t="shared" si="34"/>
        <v>0</v>
      </c>
      <c r="AH127" s="125"/>
      <c r="AI127" s="125"/>
      <c r="AJ127" s="125"/>
    </row>
    <row r="128" spans="1:43" s="69" customFormat="1" ht="21" x14ac:dyDescent="0.4">
      <c r="A128" s="40" t="s">
        <v>71</v>
      </c>
      <c r="B128" s="41" t="s">
        <v>72</v>
      </c>
      <c r="C128" s="42">
        <f>C127-C114</f>
        <v>0</v>
      </c>
      <c r="D128" s="42">
        <f>D127-D114</f>
        <v>0</v>
      </c>
      <c r="E128" s="32">
        <f>G128-C128</f>
        <v>0</v>
      </c>
      <c r="F128" s="32">
        <f>F127-F114</f>
        <v>0</v>
      </c>
      <c r="G128" s="42">
        <f>G127-G114</f>
        <v>0</v>
      </c>
      <c r="H128" s="42">
        <f>H127-H114</f>
        <v>0</v>
      </c>
      <c r="I128" s="62"/>
      <c r="J128" s="33"/>
      <c r="K128" s="99">
        <f t="shared" si="35"/>
        <v>0</v>
      </c>
      <c r="L128" s="100">
        <f t="shared" si="31"/>
        <v>0</v>
      </c>
      <c r="M128" s="101">
        <f t="shared" si="36"/>
        <v>0</v>
      </c>
      <c r="N128" s="100">
        <f t="shared" si="32"/>
        <v>0</v>
      </c>
      <c r="O128" s="117"/>
      <c r="S128" s="103"/>
      <c r="T128" s="103"/>
      <c r="U128" s="103"/>
      <c r="V128" s="69">
        <f t="shared" si="34"/>
        <v>0</v>
      </c>
      <c r="AH128" s="126"/>
      <c r="AI128" s="126"/>
      <c r="AJ128" s="126"/>
    </row>
    <row r="129" spans="1:36" s="45" customFormat="1" ht="21" x14ac:dyDescent="0.4">
      <c r="A129" s="19" t="s">
        <v>73</v>
      </c>
      <c r="B129" s="20" t="s">
        <v>22</v>
      </c>
      <c r="C129" s="21">
        <v>10350</v>
      </c>
      <c r="D129" s="21">
        <v>3.0350000000000001</v>
      </c>
      <c r="E129" s="21">
        <v>8300</v>
      </c>
      <c r="F129" s="21">
        <v>2.3330000000000002</v>
      </c>
      <c r="G129" s="21">
        <f>C129+E129</f>
        <v>18650</v>
      </c>
      <c r="H129" s="21">
        <f>(D129+F129)/2</f>
        <v>2.6840000000000002</v>
      </c>
      <c r="I129" s="53"/>
      <c r="J129" s="18"/>
      <c r="K129" s="99">
        <f t="shared" si="35"/>
        <v>2.6840000000000002</v>
      </c>
      <c r="L129" s="100">
        <f t="shared" si="31"/>
        <v>0</v>
      </c>
      <c r="M129" s="101">
        <f t="shared" si="36"/>
        <v>18650</v>
      </c>
      <c r="N129" s="100">
        <f t="shared" si="32"/>
        <v>0</v>
      </c>
      <c r="O129" s="100"/>
      <c r="S129" s="103">
        <f>C129/D129</f>
        <v>3410.2141680395384</v>
      </c>
      <c r="T129" s="103">
        <f>E129/F129</f>
        <v>3557.6510930132872</v>
      </c>
      <c r="U129" s="103">
        <f t="shared" si="33"/>
        <v>6948.584202682563</v>
      </c>
      <c r="V129" s="45">
        <f t="shared" si="34"/>
        <v>2.9965999999999999</v>
      </c>
      <c r="AH129" s="104"/>
      <c r="AI129" s="104"/>
      <c r="AJ129" s="104"/>
    </row>
    <row r="130" spans="1:36" s="45" customFormat="1" ht="21" x14ac:dyDescent="0.4">
      <c r="A130" s="25" t="s">
        <v>74</v>
      </c>
      <c r="B130" s="26" t="s">
        <v>75</v>
      </c>
      <c r="C130" s="21">
        <f>C129-C115</f>
        <v>8050.5599999999995</v>
      </c>
      <c r="D130" s="21">
        <f>D129-D115</f>
        <v>2.4140000000000001</v>
      </c>
      <c r="E130" s="21">
        <f>G130-C130</f>
        <v>6405.8870000000006</v>
      </c>
      <c r="F130" s="21">
        <f>F129-F115</f>
        <v>1.7420000000000002</v>
      </c>
      <c r="G130" s="21">
        <f>G129-G115</f>
        <v>14456.447</v>
      </c>
      <c r="H130" s="21">
        <f>H129-H115</f>
        <v>2.0780000000000003</v>
      </c>
      <c r="I130" s="53"/>
      <c r="J130" s="18"/>
      <c r="K130" s="99">
        <f t="shared" si="35"/>
        <v>2.0780000000000003</v>
      </c>
      <c r="L130" s="100">
        <f t="shared" si="31"/>
        <v>0</v>
      </c>
      <c r="M130" s="101">
        <f t="shared" si="36"/>
        <v>14456.447</v>
      </c>
      <c r="N130" s="100">
        <f t="shared" si="32"/>
        <v>0</v>
      </c>
      <c r="O130" s="100"/>
      <c r="S130" s="103">
        <f>C130/D130</f>
        <v>3334.9461474730733</v>
      </c>
      <c r="T130" s="103">
        <f>E130/F130</f>
        <v>3677.3174512055107</v>
      </c>
      <c r="U130" s="103">
        <f t="shared" si="33"/>
        <v>6956.9042348411922</v>
      </c>
      <c r="V130" s="45">
        <f t="shared" si="34"/>
        <v>2.3228</v>
      </c>
      <c r="AH130" s="104"/>
      <c r="AI130" s="104"/>
      <c r="AJ130" s="104"/>
    </row>
    <row r="131" spans="1:36" s="45" customFormat="1" ht="21" x14ac:dyDescent="0.4">
      <c r="A131" s="19" t="s">
        <v>76</v>
      </c>
      <c r="B131" s="20" t="s">
        <v>24</v>
      </c>
      <c r="C131" s="21">
        <v>0</v>
      </c>
      <c r="D131" s="21">
        <v>0</v>
      </c>
      <c r="E131" s="16"/>
      <c r="F131" s="16"/>
      <c r="G131" s="21">
        <v>0</v>
      </c>
      <c r="H131" s="21">
        <v>0</v>
      </c>
      <c r="I131" s="53"/>
      <c r="J131" s="18"/>
      <c r="K131" s="99">
        <f t="shared" si="35"/>
        <v>0</v>
      </c>
      <c r="L131" s="100">
        <f t="shared" si="31"/>
        <v>0</v>
      </c>
      <c r="M131" s="101">
        <f t="shared" si="36"/>
        <v>0</v>
      </c>
      <c r="N131" s="100">
        <f t="shared" si="32"/>
        <v>0</v>
      </c>
      <c r="O131" s="100"/>
      <c r="S131" s="103"/>
      <c r="T131" s="103"/>
      <c r="U131" s="103"/>
      <c r="V131" s="45">
        <f t="shared" si="34"/>
        <v>0</v>
      </c>
      <c r="AH131" s="104"/>
      <c r="AI131" s="104"/>
      <c r="AJ131" s="104"/>
    </row>
    <row r="132" spans="1:36" s="45" customFormat="1" ht="42" x14ac:dyDescent="0.4">
      <c r="A132" s="25" t="s">
        <v>77</v>
      </c>
      <c r="B132" s="26" t="s">
        <v>191</v>
      </c>
      <c r="C132" s="21">
        <f>C131-C116</f>
        <v>0</v>
      </c>
      <c r="D132" s="21">
        <f>D131-D116</f>
        <v>0</v>
      </c>
      <c r="E132" s="16">
        <f>G132-C132</f>
        <v>0</v>
      </c>
      <c r="F132" s="16">
        <f>H132-D132</f>
        <v>0</v>
      </c>
      <c r="G132" s="21">
        <f>G131-G116</f>
        <v>0</v>
      </c>
      <c r="H132" s="21">
        <f>H131-H116</f>
        <v>0</v>
      </c>
      <c r="I132" s="53"/>
      <c r="J132" s="18"/>
      <c r="K132" s="99">
        <f t="shared" si="35"/>
        <v>0</v>
      </c>
      <c r="L132" s="100">
        <f t="shared" si="31"/>
        <v>0</v>
      </c>
      <c r="M132" s="101">
        <f t="shared" si="36"/>
        <v>0</v>
      </c>
      <c r="N132" s="100">
        <f t="shared" si="32"/>
        <v>0</v>
      </c>
      <c r="O132" s="100"/>
      <c r="S132" s="103"/>
      <c r="T132" s="103"/>
      <c r="U132" s="103"/>
      <c r="V132" s="45">
        <f t="shared" si="34"/>
        <v>0</v>
      </c>
      <c r="AH132" s="104"/>
      <c r="AI132" s="104"/>
      <c r="AJ132" s="104"/>
    </row>
    <row r="133" spans="1:36" s="45" customFormat="1" ht="21" x14ac:dyDescent="0.4">
      <c r="A133" s="19" t="s">
        <v>192</v>
      </c>
      <c r="B133" s="20" t="s">
        <v>186</v>
      </c>
      <c r="C133" s="21">
        <v>210</v>
      </c>
      <c r="D133" s="21">
        <v>6.8000000000000005E-2</v>
      </c>
      <c r="E133" s="21">
        <v>215</v>
      </c>
      <c r="F133" s="21">
        <v>6.0218000000000001E-2</v>
      </c>
      <c r="G133" s="21">
        <f>C133+E133</f>
        <v>425</v>
      </c>
      <c r="H133" s="21">
        <f>(D133+F133)/2</f>
        <v>6.4108999999999999E-2</v>
      </c>
      <c r="I133" s="53"/>
      <c r="J133" s="18"/>
      <c r="K133" s="99">
        <f t="shared" si="35"/>
        <v>6.4108999999999999E-2</v>
      </c>
      <c r="L133" s="100">
        <f t="shared" si="31"/>
        <v>0</v>
      </c>
      <c r="M133" s="101">
        <f t="shared" si="36"/>
        <v>425</v>
      </c>
      <c r="N133" s="100">
        <f t="shared" si="32"/>
        <v>0</v>
      </c>
      <c r="O133" s="100"/>
      <c r="S133" s="103"/>
      <c r="T133" s="103"/>
      <c r="U133" s="103"/>
      <c r="V133" s="45">
        <f t="shared" si="34"/>
        <v>6.83E-2</v>
      </c>
      <c r="AH133" s="104"/>
      <c r="AI133" s="104"/>
      <c r="AJ133" s="104"/>
    </row>
    <row r="134" spans="1:36" s="45" customFormat="1" ht="42" x14ac:dyDescent="0.4">
      <c r="A134" s="25" t="s">
        <v>193</v>
      </c>
      <c r="B134" s="26" t="s">
        <v>194</v>
      </c>
      <c r="C134" s="21">
        <f t="shared" ref="C134:H134" si="44">C133-C118</f>
        <v>210</v>
      </c>
      <c r="D134" s="21">
        <f t="shared" si="44"/>
        <v>6.8000000000000005E-2</v>
      </c>
      <c r="E134" s="21">
        <f t="shared" si="44"/>
        <v>215</v>
      </c>
      <c r="F134" s="21">
        <f t="shared" si="44"/>
        <v>6.0218000000000001E-2</v>
      </c>
      <c r="G134" s="21">
        <f t="shared" si="44"/>
        <v>425</v>
      </c>
      <c r="H134" s="21">
        <f t="shared" si="44"/>
        <v>6.4108999999999999E-2</v>
      </c>
      <c r="I134" s="53"/>
      <c r="J134" s="18"/>
      <c r="K134" s="99">
        <f t="shared" si="35"/>
        <v>6.4108999999999999E-2</v>
      </c>
      <c r="L134" s="100">
        <f t="shared" si="31"/>
        <v>0</v>
      </c>
      <c r="M134" s="101">
        <f t="shared" si="36"/>
        <v>425</v>
      </c>
      <c r="N134" s="100">
        <f t="shared" si="32"/>
        <v>0</v>
      </c>
      <c r="O134" s="100"/>
      <c r="S134" s="103"/>
      <c r="T134" s="103"/>
      <c r="U134" s="103"/>
      <c r="V134" s="45">
        <f t="shared" si="34"/>
        <v>6.83E-2</v>
      </c>
      <c r="AH134" s="104"/>
      <c r="AI134" s="104"/>
      <c r="AJ134" s="104"/>
    </row>
    <row r="135" spans="1:36" s="69" customFormat="1" ht="21" x14ac:dyDescent="0.4">
      <c r="A135" s="34"/>
      <c r="B135" s="20" t="s">
        <v>49</v>
      </c>
      <c r="C135" s="21"/>
      <c r="D135" s="21"/>
      <c r="E135" s="21"/>
      <c r="F135" s="21"/>
      <c r="G135" s="21"/>
      <c r="H135" s="21"/>
      <c r="I135" s="49"/>
      <c r="J135" s="22"/>
      <c r="K135" s="99">
        <f t="shared" si="35"/>
        <v>0</v>
      </c>
      <c r="L135" s="100">
        <f t="shared" si="31"/>
        <v>0</v>
      </c>
      <c r="M135" s="101">
        <f t="shared" si="36"/>
        <v>0</v>
      </c>
      <c r="N135" s="100">
        <f t="shared" si="32"/>
        <v>0</v>
      </c>
      <c r="O135" s="117"/>
      <c r="S135" s="103"/>
      <c r="T135" s="103"/>
      <c r="U135" s="103"/>
      <c r="V135" s="69">
        <f t="shared" si="34"/>
        <v>0</v>
      </c>
      <c r="AH135" s="126"/>
      <c r="AI135" s="126"/>
      <c r="AJ135" s="126"/>
    </row>
    <row r="136" spans="1:36" s="47" customFormat="1" ht="21" x14ac:dyDescent="0.4">
      <c r="A136" s="19" t="s">
        <v>78</v>
      </c>
      <c r="B136" s="20" t="s">
        <v>79</v>
      </c>
      <c r="C136" s="21"/>
      <c r="D136" s="21"/>
      <c r="E136" s="21"/>
      <c r="F136" s="21"/>
      <c r="G136" s="21"/>
      <c r="H136" s="21"/>
      <c r="I136" s="49"/>
      <c r="J136" s="22"/>
      <c r="K136" s="99">
        <f t="shared" si="35"/>
        <v>0</v>
      </c>
      <c r="L136" s="100">
        <f t="shared" si="31"/>
        <v>0</v>
      </c>
      <c r="M136" s="101">
        <f t="shared" si="36"/>
        <v>0</v>
      </c>
      <c r="N136" s="100">
        <f t="shared" si="32"/>
        <v>0</v>
      </c>
      <c r="O136" s="110"/>
      <c r="S136" s="103"/>
      <c r="T136" s="103"/>
      <c r="U136" s="103"/>
      <c r="V136" s="47">
        <f t="shared" si="34"/>
        <v>0</v>
      </c>
      <c r="AH136" s="108"/>
      <c r="AI136" s="108"/>
      <c r="AJ136" s="108"/>
    </row>
    <row r="137" spans="1:36" s="47" customFormat="1" ht="21" x14ac:dyDescent="0.4">
      <c r="A137" s="19" t="s">
        <v>80</v>
      </c>
      <c r="B137" s="28" t="s">
        <v>53</v>
      </c>
      <c r="C137" s="21">
        <f>C107-C119-C120</f>
        <v>233484.75499999995</v>
      </c>
      <c r="D137" s="21">
        <f t="shared" ref="D137:H137" si="45">D107-D119-D120</f>
        <v>74.316999999999979</v>
      </c>
      <c r="E137" s="21">
        <f t="shared" si="45"/>
        <v>197335.76600000006</v>
      </c>
      <c r="F137" s="21">
        <f t="shared" si="45"/>
        <v>69.930781999999979</v>
      </c>
      <c r="G137" s="21">
        <f t="shared" si="45"/>
        <v>430820.52099999989</v>
      </c>
      <c r="H137" s="21">
        <f t="shared" si="45"/>
        <v>72.123890999999986</v>
      </c>
      <c r="I137" s="49"/>
      <c r="J137" s="22"/>
      <c r="K137" s="99">
        <f t="shared" si="35"/>
        <v>72.123890999999986</v>
      </c>
      <c r="L137" s="100">
        <f t="shared" si="31"/>
        <v>0</v>
      </c>
      <c r="M137" s="101">
        <f t="shared" si="36"/>
        <v>430820.52100000001</v>
      </c>
      <c r="N137" s="100">
        <f t="shared" si="32"/>
        <v>0</v>
      </c>
      <c r="O137" s="110"/>
      <c r="S137" s="103">
        <f>C137/D137</f>
        <v>3141.7408533713688</v>
      </c>
      <c r="T137" s="103">
        <f>E137/F137</f>
        <v>2821.8727197988451</v>
      </c>
      <c r="U137" s="103">
        <f t="shared" si="33"/>
        <v>5973.3399713556773</v>
      </c>
      <c r="V137" s="47">
        <f t="shared" si="34"/>
        <v>69.223200000000006</v>
      </c>
      <c r="AH137" s="108"/>
      <c r="AI137" s="108"/>
      <c r="AJ137" s="108"/>
    </row>
    <row r="138" spans="1:36" s="45" customFormat="1" ht="21" x14ac:dyDescent="0.4">
      <c r="A138" s="14" t="s">
        <v>81</v>
      </c>
      <c r="B138" s="15" t="s">
        <v>82</v>
      </c>
      <c r="C138" s="16">
        <f>C141+C140</f>
        <v>1705.33</v>
      </c>
      <c r="D138" s="16">
        <f>D141+D140</f>
        <v>0.53400000000000003</v>
      </c>
      <c r="E138" s="16">
        <f>G138-C138</f>
        <v>1241.442</v>
      </c>
      <c r="F138" s="16">
        <f>F141+F140</f>
        <v>0.39134800000000003</v>
      </c>
      <c r="G138" s="16">
        <f>G141+G140</f>
        <v>2946.7719999999999</v>
      </c>
      <c r="H138" s="16">
        <f>H141+H140</f>
        <v>0.46267400000000003</v>
      </c>
      <c r="I138" s="53"/>
      <c r="J138" s="18"/>
      <c r="K138" s="99">
        <f t="shared" si="35"/>
        <v>0.46267400000000003</v>
      </c>
      <c r="L138" s="100">
        <f t="shared" si="31"/>
        <v>0</v>
      </c>
      <c r="M138" s="101">
        <f t="shared" si="36"/>
        <v>2946.7719999999999</v>
      </c>
      <c r="N138" s="100">
        <f t="shared" si="32"/>
        <v>0</v>
      </c>
      <c r="O138" s="100"/>
      <c r="S138" s="103">
        <f>C138/D138</f>
        <v>3193.5018726591757</v>
      </c>
      <c r="T138" s="103">
        <f>E138/F138</f>
        <v>3172.2201212220325</v>
      </c>
      <c r="U138" s="103">
        <f t="shared" si="33"/>
        <v>6369.0027967856413</v>
      </c>
      <c r="V138" s="45">
        <f t="shared" si="34"/>
        <v>0.47349999999999998</v>
      </c>
      <c r="AH138" s="104"/>
      <c r="AI138" s="104"/>
      <c r="AJ138" s="104"/>
    </row>
    <row r="139" spans="1:36" s="47" customFormat="1" ht="21" x14ac:dyDescent="0.4">
      <c r="A139" s="19"/>
      <c r="B139" s="20" t="s">
        <v>10</v>
      </c>
      <c r="C139" s="21"/>
      <c r="D139" s="21"/>
      <c r="E139" s="21"/>
      <c r="F139" s="21"/>
      <c r="G139" s="21"/>
      <c r="H139" s="21"/>
      <c r="I139" s="49"/>
      <c r="J139" s="22"/>
      <c r="K139" s="99">
        <f t="shared" si="35"/>
        <v>0</v>
      </c>
      <c r="L139" s="100">
        <f t="shared" si="31"/>
        <v>0</v>
      </c>
      <c r="M139" s="101">
        <f t="shared" si="36"/>
        <v>0</v>
      </c>
      <c r="N139" s="100">
        <f t="shared" si="32"/>
        <v>0</v>
      </c>
      <c r="O139" s="110"/>
      <c r="S139" s="103"/>
      <c r="T139" s="103"/>
      <c r="U139" s="103"/>
      <c r="V139" s="47">
        <f t="shared" si="34"/>
        <v>0</v>
      </c>
      <c r="AH139" s="108"/>
      <c r="AI139" s="108"/>
      <c r="AJ139" s="108"/>
    </row>
    <row r="140" spans="1:36" s="47" customFormat="1" ht="21" x14ac:dyDescent="0.4">
      <c r="A140" s="19" t="s">
        <v>83</v>
      </c>
      <c r="B140" s="20" t="s">
        <v>50</v>
      </c>
      <c r="C140" s="21"/>
      <c r="D140" s="21"/>
      <c r="E140" s="21"/>
      <c r="F140" s="21"/>
      <c r="G140" s="21"/>
      <c r="H140" s="21"/>
      <c r="I140" s="49"/>
      <c r="J140" s="22"/>
      <c r="K140" s="99">
        <f t="shared" si="35"/>
        <v>0</v>
      </c>
      <c r="L140" s="100">
        <f t="shared" si="31"/>
        <v>0</v>
      </c>
      <c r="M140" s="101">
        <f t="shared" si="36"/>
        <v>0</v>
      </c>
      <c r="N140" s="100">
        <f t="shared" si="32"/>
        <v>0</v>
      </c>
      <c r="O140" s="110"/>
      <c r="S140" s="103"/>
      <c r="T140" s="103"/>
      <c r="U140" s="103"/>
      <c r="V140" s="47">
        <f t="shared" si="34"/>
        <v>0</v>
      </c>
      <c r="AH140" s="108"/>
      <c r="AI140" s="108"/>
      <c r="AJ140" s="108"/>
    </row>
    <row r="141" spans="1:36" s="47" customFormat="1" ht="21" x14ac:dyDescent="0.4">
      <c r="A141" s="19" t="s">
        <v>84</v>
      </c>
      <c r="B141" s="20" t="s">
        <v>14</v>
      </c>
      <c r="C141" s="21">
        <f>C143+C144+C145+C146+C147</f>
        <v>1705.33</v>
      </c>
      <c r="D141" s="21">
        <f>D143+D144+D145+D146+D147</f>
        <v>0.53400000000000003</v>
      </c>
      <c r="E141" s="21">
        <f t="shared" ref="E141:H141" si="46">E143+E144+E145+E146+E147</f>
        <v>1241.442</v>
      </c>
      <c r="F141" s="21">
        <f t="shared" si="46"/>
        <v>0.39134800000000003</v>
      </c>
      <c r="G141" s="21">
        <f t="shared" si="46"/>
        <v>2946.7719999999999</v>
      </c>
      <c r="H141" s="21">
        <f t="shared" si="46"/>
        <v>0.46267400000000003</v>
      </c>
      <c r="I141" s="49"/>
      <c r="J141" s="22"/>
      <c r="K141" s="99">
        <f t="shared" si="35"/>
        <v>0.46267400000000003</v>
      </c>
      <c r="L141" s="100">
        <f t="shared" si="31"/>
        <v>0</v>
      </c>
      <c r="M141" s="101">
        <f t="shared" si="36"/>
        <v>2946.7719999999999</v>
      </c>
      <c r="N141" s="100">
        <f t="shared" si="32"/>
        <v>0</v>
      </c>
      <c r="O141" s="110"/>
      <c r="S141" s="103">
        <f>C141/D141</f>
        <v>3193.5018726591757</v>
      </c>
      <c r="T141" s="103">
        <f>E141/F141</f>
        <v>3172.2201212220325</v>
      </c>
      <c r="U141" s="103">
        <f t="shared" si="33"/>
        <v>6369.0027967856413</v>
      </c>
      <c r="V141" s="47">
        <f t="shared" si="34"/>
        <v>0.47349999999999998</v>
      </c>
      <c r="AH141" s="108"/>
      <c r="AI141" s="108"/>
      <c r="AJ141" s="108"/>
    </row>
    <row r="142" spans="1:36" s="47" customFormat="1" ht="21" x14ac:dyDescent="0.4">
      <c r="A142" s="19"/>
      <c r="B142" s="20" t="s">
        <v>10</v>
      </c>
      <c r="C142" s="21"/>
      <c r="D142" s="21"/>
      <c r="E142" s="21"/>
      <c r="F142" s="21"/>
      <c r="G142" s="21"/>
      <c r="H142" s="21"/>
      <c r="I142" s="49"/>
      <c r="J142" s="22"/>
      <c r="K142" s="99">
        <f t="shared" si="35"/>
        <v>0</v>
      </c>
      <c r="L142" s="100">
        <f t="shared" si="31"/>
        <v>0</v>
      </c>
      <c r="M142" s="101">
        <f t="shared" si="36"/>
        <v>0</v>
      </c>
      <c r="N142" s="100">
        <f t="shared" si="32"/>
        <v>0</v>
      </c>
      <c r="O142" s="110"/>
      <c r="S142" s="103"/>
      <c r="T142" s="103"/>
      <c r="U142" s="103"/>
      <c r="V142" s="47">
        <f t="shared" si="34"/>
        <v>0</v>
      </c>
      <c r="AH142" s="108"/>
      <c r="AI142" s="108"/>
      <c r="AJ142" s="108"/>
    </row>
    <row r="143" spans="1:36" s="47" customFormat="1" ht="21" x14ac:dyDescent="0.4">
      <c r="A143" s="19" t="s">
        <v>85</v>
      </c>
      <c r="B143" s="20" t="s">
        <v>18</v>
      </c>
      <c r="C143" s="21">
        <v>357</v>
      </c>
      <c r="D143" s="21">
        <v>0.127</v>
      </c>
      <c r="E143" s="21">
        <v>340</v>
      </c>
      <c r="F143" s="21">
        <v>0.112</v>
      </c>
      <c r="G143" s="21">
        <f>C143+E143</f>
        <v>697</v>
      </c>
      <c r="H143" s="21">
        <f>(D143+F143)/2</f>
        <v>0.1195</v>
      </c>
      <c r="I143" s="49"/>
      <c r="J143" s="22"/>
      <c r="K143" s="99">
        <f t="shared" si="35"/>
        <v>0.1195</v>
      </c>
      <c r="L143" s="100">
        <f t="shared" si="31"/>
        <v>0</v>
      </c>
      <c r="M143" s="101">
        <f t="shared" si="36"/>
        <v>697</v>
      </c>
      <c r="N143" s="100">
        <f t="shared" si="32"/>
        <v>0</v>
      </c>
      <c r="O143" s="110"/>
      <c r="S143" s="103">
        <f>C143/D143</f>
        <v>2811.0236220472439</v>
      </c>
      <c r="T143" s="103">
        <f>E143/F143</f>
        <v>3035.7142857142858</v>
      </c>
      <c r="U143" s="103">
        <f t="shared" si="33"/>
        <v>5832.635983263599</v>
      </c>
      <c r="V143" s="47">
        <f t="shared" si="34"/>
        <v>0.112</v>
      </c>
      <c r="AH143" s="108"/>
      <c r="AI143" s="108"/>
      <c r="AJ143" s="108"/>
    </row>
    <row r="144" spans="1:36" s="47" customFormat="1" ht="21" x14ac:dyDescent="0.4">
      <c r="A144" s="19" t="s">
        <v>86</v>
      </c>
      <c r="B144" s="20" t="s">
        <v>22</v>
      </c>
      <c r="C144" s="21">
        <v>620</v>
      </c>
      <c r="D144" s="21">
        <v>0.19</v>
      </c>
      <c r="E144" s="21">
        <v>355.84800000000001</v>
      </c>
      <c r="F144" s="21">
        <v>0.113</v>
      </c>
      <c r="G144" s="21">
        <f>C144+E144</f>
        <v>975.84799999999996</v>
      </c>
      <c r="H144" s="21">
        <f>(D144+F144)/2</f>
        <v>0.1515</v>
      </c>
      <c r="I144" s="49"/>
      <c r="J144" s="22"/>
      <c r="K144" s="99">
        <f t="shared" si="35"/>
        <v>0.1515</v>
      </c>
      <c r="L144" s="100">
        <f t="shared" ref="L144:L160" si="47">H144-K144</f>
        <v>0</v>
      </c>
      <c r="M144" s="101">
        <f t="shared" si="36"/>
        <v>975.84799999999996</v>
      </c>
      <c r="N144" s="100">
        <f t="shared" ref="N144:N160" si="48">M144-G144</f>
        <v>0</v>
      </c>
      <c r="O144" s="110"/>
      <c r="S144" s="103">
        <f>C144/D144</f>
        <v>3263.1578947368421</v>
      </c>
      <c r="T144" s="103">
        <f>E144/F144</f>
        <v>3149.0973451327436</v>
      </c>
      <c r="U144" s="103">
        <f t="shared" si="33"/>
        <v>6441.2409240924089</v>
      </c>
      <c r="V144" s="47">
        <f t="shared" si="34"/>
        <v>0.15679999999999999</v>
      </c>
      <c r="AH144" s="108"/>
      <c r="AI144" s="108"/>
      <c r="AJ144" s="108"/>
    </row>
    <row r="145" spans="1:36" s="47" customFormat="1" ht="21" x14ac:dyDescent="0.4">
      <c r="A145" s="19" t="s">
        <v>87</v>
      </c>
      <c r="B145" s="20" t="s">
        <v>24</v>
      </c>
      <c r="C145" s="21">
        <v>106</v>
      </c>
      <c r="D145" s="21">
        <v>2.1000000000000001E-2</v>
      </c>
      <c r="E145" s="21">
        <v>75.593999999999994</v>
      </c>
      <c r="F145" s="21">
        <v>1.8348E-2</v>
      </c>
      <c r="G145" s="21">
        <f>C145+E145</f>
        <v>181.59399999999999</v>
      </c>
      <c r="H145" s="21">
        <f>(D145+F145)/2</f>
        <v>1.9674000000000001E-2</v>
      </c>
      <c r="I145" s="49"/>
      <c r="J145" s="22"/>
      <c r="K145" s="99">
        <f t="shared" si="35"/>
        <v>1.9674000000000001E-2</v>
      </c>
      <c r="L145" s="100">
        <f>H145-K145</f>
        <v>0</v>
      </c>
      <c r="M145" s="101">
        <f t="shared" si="36"/>
        <v>181.59399999999999</v>
      </c>
      <c r="N145" s="100">
        <f t="shared" si="48"/>
        <v>0</v>
      </c>
      <c r="O145" s="110"/>
      <c r="S145" s="103">
        <f>C145/D145</f>
        <v>5047.6190476190477</v>
      </c>
      <c r="T145" s="103">
        <f>E145/F145</f>
        <v>4120.0130804447344</v>
      </c>
      <c r="U145" s="103">
        <f t="shared" si="33"/>
        <v>9230.1514689437827</v>
      </c>
      <c r="V145" s="47">
        <f t="shared" si="34"/>
        <v>2.92E-2</v>
      </c>
      <c r="X145" s="122"/>
      <c r="AH145" s="108"/>
      <c r="AI145" s="108"/>
      <c r="AJ145" s="108"/>
    </row>
    <row r="146" spans="1:36" s="47" customFormat="1" ht="21" x14ac:dyDescent="0.4">
      <c r="A146" s="19" t="s">
        <v>88</v>
      </c>
      <c r="B146" s="20" t="s">
        <v>20</v>
      </c>
      <c r="C146" s="21">
        <v>622.33000000000004</v>
      </c>
      <c r="D146" s="21">
        <v>0.19600000000000001</v>
      </c>
      <c r="E146" s="21">
        <v>470</v>
      </c>
      <c r="F146" s="21">
        <v>0.14799999999999999</v>
      </c>
      <c r="G146" s="21">
        <f>C146+E146</f>
        <v>1092.33</v>
      </c>
      <c r="H146" s="21">
        <f>(D146+F146)/2</f>
        <v>0.17199999999999999</v>
      </c>
      <c r="I146" s="49"/>
      <c r="J146" s="22"/>
      <c r="K146" s="99"/>
      <c r="L146" s="100"/>
      <c r="M146" s="101"/>
      <c r="N146" s="100"/>
      <c r="O146" s="110"/>
      <c r="S146" s="103">
        <f>C146/D146</f>
        <v>3175.1530612244901</v>
      </c>
      <c r="T146" s="103">
        <f>E146/F146</f>
        <v>3175.6756756756758</v>
      </c>
      <c r="U146" s="103">
        <f t="shared" ref="U146:U162" si="49">G146/H146</f>
        <v>6350.7558139534885</v>
      </c>
      <c r="V146" s="47">
        <f t="shared" si="34"/>
        <v>0.17549999999999999</v>
      </c>
      <c r="AH146" s="108"/>
      <c r="AI146" s="108"/>
      <c r="AJ146" s="108"/>
    </row>
    <row r="147" spans="1:36" s="47" customFormat="1" ht="21" x14ac:dyDescent="0.4">
      <c r="A147" s="19" t="s">
        <v>195</v>
      </c>
      <c r="B147" s="20" t="s">
        <v>186</v>
      </c>
      <c r="C147" s="21"/>
      <c r="D147" s="71"/>
      <c r="E147" s="21"/>
      <c r="F147" s="21">
        <v>0</v>
      </c>
      <c r="G147" s="21">
        <f>C147+E147</f>
        <v>0</v>
      </c>
      <c r="H147" s="21">
        <f>(D147+F147)/2</f>
        <v>0</v>
      </c>
      <c r="I147" s="49"/>
      <c r="J147" s="22"/>
      <c r="K147" s="99"/>
      <c r="L147" s="100"/>
      <c r="M147" s="101"/>
      <c r="N147" s="100"/>
      <c r="O147" s="110"/>
      <c r="S147" s="103" t="e">
        <f>C147/D147</f>
        <v>#DIV/0!</v>
      </c>
      <c r="T147" s="103" t="e">
        <f>E147/F147</f>
        <v>#DIV/0!</v>
      </c>
      <c r="U147" s="103"/>
      <c r="AH147" s="108"/>
      <c r="AI147" s="108"/>
      <c r="AJ147" s="108"/>
    </row>
    <row r="148" spans="1:36" s="47" customFormat="1" ht="21" x14ac:dyDescent="0.4">
      <c r="A148" s="19"/>
      <c r="B148" s="20" t="s">
        <v>49</v>
      </c>
      <c r="C148" s="21"/>
      <c r="D148" s="21"/>
      <c r="E148" s="21"/>
      <c r="F148" s="21"/>
      <c r="G148" s="21"/>
      <c r="H148" s="21"/>
      <c r="I148" s="49"/>
      <c r="J148" s="22"/>
      <c r="K148" s="99">
        <f t="shared" ref="K148:K160" si="50">(D148+F148)/2</f>
        <v>0</v>
      </c>
      <c r="L148" s="100">
        <f t="shared" si="47"/>
        <v>0</v>
      </c>
      <c r="M148" s="101">
        <f t="shared" ref="M148:M160" si="51">C148+E148</f>
        <v>0</v>
      </c>
      <c r="N148" s="100">
        <f t="shared" si="48"/>
        <v>0</v>
      </c>
      <c r="O148" s="110"/>
      <c r="S148" s="103"/>
      <c r="T148" s="103"/>
      <c r="U148" s="103"/>
      <c r="V148" s="47">
        <f t="shared" ref="V148:V164" si="52">ROUND(G148/$V$7,4)</f>
        <v>0</v>
      </c>
      <c r="AH148" s="108"/>
      <c r="AI148" s="108"/>
      <c r="AJ148" s="108"/>
    </row>
    <row r="149" spans="1:36" s="45" customFormat="1" ht="21" x14ac:dyDescent="0.4">
      <c r="A149" s="14" t="s">
        <v>89</v>
      </c>
      <c r="B149" s="15" t="s">
        <v>51</v>
      </c>
      <c r="C149" s="16">
        <f>24166.445-2304.091+5873.812</f>
        <v>27736.165999999997</v>
      </c>
      <c r="D149" s="16">
        <f>11.606-1.921-0.817</f>
        <v>8.8680000000000003</v>
      </c>
      <c r="E149" s="16">
        <f>23000.265+710.385</f>
        <v>23710.649999999998</v>
      </c>
      <c r="F149" s="70">
        <f>11.823-0.968-0.477</f>
        <v>10.378</v>
      </c>
      <c r="G149" s="16">
        <f>C149+E149</f>
        <v>51446.815999999992</v>
      </c>
      <c r="H149" s="16">
        <f>(D149+F149)/2</f>
        <v>9.6230000000000011</v>
      </c>
      <c r="I149" s="53"/>
      <c r="J149" s="18"/>
      <c r="K149" s="99">
        <f t="shared" si="50"/>
        <v>9.6230000000000011</v>
      </c>
      <c r="L149" s="100">
        <f t="shared" si="47"/>
        <v>0</v>
      </c>
      <c r="M149" s="101">
        <f t="shared" si="51"/>
        <v>51446.815999999992</v>
      </c>
      <c r="N149" s="100">
        <f t="shared" si="48"/>
        <v>0</v>
      </c>
      <c r="O149" s="100"/>
      <c r="S149" s="103">
        <f>C149/D149</f>
        <v>3127.6686964366259</v>
      </c>
      <c r="T149" s="103">
        <f>E149/F149</f>
        <v>2284.7032183465021</v>
      </c>
      <c r="U149" s="103">
        <f t="shared" si="49"/>
        <v>5346.2346461602392</v>
      </c>
      <c r="V149" s="45">
        <f t="shared" si="52"/>
        <v>8.2662999999999993</v>
      </c>
      <c r="AH149" s="104"/>
      <c r="AI149" s="104"/>
      <c r="AJ149" s="104"/>
    </row>
    <row r="150" spans="1:36" s="63" customFormat="1" ht="21" x14ac:dyDescent="0.4">
      <c r="A150" s="14" t="s">
        <v>90</v>
      </c>
      <c r="B150" s="15" t="s">
        <v>52</v>
      </c>
      <c r="C150" s="16">
        <f>C152+C153</f>
        <v>207453.91899999999</v>
      </c>
      <c r="D150" s="16">
        <f>D152+D153</f>
        <v>65.98299999999999</v>
      </c>
      <c r="E150" s="16">
        <f>G150-C150</f>
        <v>174866.55800000002</v>
      </c>
      <c r="F150" s="16">
        <f>F152+F153</f>
        <v>59.944130000000001</v>
      </c>
      <c r="G150" s="16">
        <f>G152+G153</f>
        <v>382320.47700000001</v>
      </c>
      <c r="H150" s="16">
        <f>H152+H153</f>
        <v>62.963565000000003</v>
      </c>
      <c r="I150" s="53"/>
      <c r="J150" s="18"/>
      <c r="K150" s="99">
        <f t="shared" si="50"/>
        <v>62.963564999999996</v>
      </c>
      <c r="L150" s="100">
        <f t="shared" si="47"/>
        <v>0</v>
      </c>
      <c r="M150" s="101">
        <f t="shared" si="51"/>
        <v>382320.47700000001</v>
      </c>
      <c r="N150" s="100">
        <f>M150-G150</f>
        <v>0</v>
      </c>
      <c r="O150" s="117"/>
      <c r="S150" s="103">
        <f>C150/D150</f>
        <v>3144.0510282951673</v>
      </c>
      <c r="T150" s="103">
        <f>E150/F150</f>
        <v>2917.1589945504256</v>
      </c>
      <c r="U150" s="103">
        <f t="shared" si="49"/>
        <v>6072.090692450467</v>
      </c>
      <c r="V150" s="63">
        <f t="shared" si="52"/>
        <v>61.430300000000003</v>
      </c>
      <c r="AH150" s="118"/>
      <c r="AI150" s="118"/>
      <c r="AJ150" s="118"/>
    </row>
    <row r="151" spans="1:36" s="47" customFormat="1" ht="21" x14ac:dyDescent="0.4">
      <c r="A151" s="19"/>
      <c r="B151" s="20" t="s">
        <v>31</v>
      </c>
      <c r="C151" s="21"/>
      <c r="D151" s="21"/>
      <c r="E151" s="21"/>
      <c r="F151" s="21"/>
      <c r="G151" s="21"/>
      <c r="H151" s="21"/>
      <c r="I151" s="49"/>
      <c r="J151" s="22"/>
      <c r="K151" s="99">
        <f t="shared" si="50"/>
        <v>0</v>
      </c>
      <c r="L151" s="100">
        <f t="shared" si="47"/>
        <v>0</v>
      </c>
      <c r="M151" s="101">
        <f t="shared" si="51"/>
        <v>0</v>
      </c>
      <c r="N151" s="100">
        <f t="shared" si="48"/>
        <v>0</v>
      </c>
      <c r="O151" s="110"/>
      <c r="S151" s="103"/>
      <c r="T151" s="103"/>
      <c r="U151" s="103"/>
      <c r="V151" s="47">
        <f t="shared" si="52"/>
        <v>0</v>
      </c>
      <c r="AH151" s="108"/>
      <c r="AI151" s="108"/>
      <c r="AJ151" s="108"/>
    </row>
    <row r="152" spans="1:36" s="47" customFormat="1" ht="21" x14ac:dyDescent="0.4">
      <c r="A152" s="19" t="s">
        <v>91</v>
      </c>
      <c r="B152" s="20" t="s">
        <v>33</v>
      </c>
      <c r="C152" s="21">
        <f>206686.604+2179.266-2511.951</f>
        <v>206353.91899999999</v>
      </c>
      <c r="D152" s="21">
        <v>65.641999999999996</v>
      </c>
      <c r="E152" s="21">
        <f>175751.339-2651.798+1444.934-377.917</f>
        <v>174166.55800000002</v>
      </c>
      <c r="F152" s="21">
        <v>59.660130000000002</v>
      </c>
      <c r="G152" s="21">
        <f>C152+E152</f>
        <v>380520.47700000001</v>
      </c>
      <c r="H152" s="21">
        <f>(D152+F152)/2</f>
        <v>62.651065000000003</v>
      </c>
      <c r="I152" s="49"/>
      <c r="J152" s="22"/>
      <c r="K152" s="99">
        <f t="shared" si="50"/>
        <v>62.651065000000003</v>
      </c>
      <c r="L152" s="100">
        <f t="shared" si="47"/>
        <v>0</v>
      </c>
      <c r="M152" s="101">
        <f t="shared" si="51"/>
        <v>380520.47700000001</v>
      </c>
      <c r="N152" s="100">
        <f t="shared" si="48"/>
        <v>0</v>
      </c>
      <c r="O152" s="110"/>
      <c r="S152" s="103">
        <f>C152/D152</f>
        <v>3143.6263215624144</v>
      </c>
      <c r="T152" s="103">
        <f>E152/F152</f>
        <v>2919.3124118234409</v>
      </c>
      <c r="U152" s="103">
        <f t="shared" si="49"/>
        <v>6073.6473833285991</v>
      </c>
      <c r="V152" s="47">
        <f t="shared" si="52"/>
        <v>61.141100000000002</v>
      </c>
      <c r="AH152" s="108"/>
      <c r="AI152" s="108"/>
      <c r="AJ152" s="108"/>
    </row>
    <row r="153" spans="1:36" s="64" customFormat="1" ht="21" x14ac:dyDescent="0.4">
      <c r="A153" s="19" t="s">
        <v>92</v>
      </c>
      <c r="B153" s="20" t="s">
        <v>35</v>
      </c>
      <c r="C153" s="21">
        <f>C155+C157+C159+C161+C163</f>
        <v>1100</v>
      </c>
      <c r="D153" s="21">
        <f t="shared" ref="D153:H153" si="53">D155+D157+D159+D161+D163</f>
        <v>0.34100000000000003</v>
      </c>
      <c r="E153" s="21">
        <f t="shared" si="53"/>
        <v>700</v>
      </c>
      <c r="F153" s="21">
        <f t="shared" si="53"/>
        <v>0.28399999999999997</v>
      </c>
      <c r="G153" s="21">
        <f t="shared" si="53"/>
        <v>1800</v>
      </c>
      <c r="H153" s="21">
        <f t="shared" si="53"/>
        <v>0.3125</v>
      </c>
      <c r="I153" s="49"/>
      <c r="J153" s="22"/>
      <c r="K153" s="99">
        <f t="shared" si="50"/>
        <v>0.3125</v>
      </c>
      <c r="L153" s="100">
        <f t="shared" si="47"/>
        <v>0</v>
      </c>
      <c r="M153" s="101">
        <f t="shared" si="51"/>
        <v>1800</v>
      </c>
      <c r="N153" s="100">
        <f t="shared" si="48"/>
        <v>0</v>
      </c>
      <c r="O153" s="119"/>
      <c r="S153" s="103">
        <f>C153/D153</f>
        <v>3225.8064516129029</v>
      </c>
      <c r="T153" s="103">
        <f>E153/F153</f>
        <v>2464.7887323943664</v>
      </c>
      <c r="U153" s="103">
        <f t="shared" si="49"/>
        <v>5760</v>
      </c>
      <c r="V153" s="64">
        <f t="shared" si="52"/>
        <v>0.28920000000000001</v>
      </c>
      <c r="AH153" s="120"/>
      <c r="AI153" s="120"/>
      <c r="AJ153" s="120"/>
    </row>
    <row r="154" spans="1:36" s="47" customFormat="1" ht="21" x14ac:dyDescent="0.4">
      <c r="A154" s="19"/>
      <c r="B154" s="20" t="s">
        <v>31</v>
      </c>
      <c r="C154" s="21"/>
      <c r="D154" s="21"/>
      <c r="E154" s="21"/>
      <c r="F154" s="21"/>
      <c r="G154" s="21"/>
      <c r="H154" s="21"/>
      <c r="I154" s="49"/>
      <c r="J154" s="22"/>
      <c r="K154" s="99">
        <f t="shared" si="50"/>
        <v>0</v>
      </c>
      <c r="L154" s="100">
        <f t="shared" si="47"/>
        <v>0</v>
      </c>
      <c r="M154" s="101">
        <f t="shared" si="51"/>
        <v>0</v>
      </c>
      <c r="N154" s="100">
        <f t="shared" si="48"/>
        <v>0</v>
      </c>
      <c r="O154" s="110"/>
      <c r="S154" s="103"/>
      <c r="T154" s="103"/>
      <c r="U154" s="103"/>
      <c r="V154" s="47">
        <f t="shared" si="52"/>
        <v>0</v>
      </c>
      <c r="AH154" s="108"/>
      <c r="AI154" s="108"/>
      <c r="AJ154" s="108"/>
    </row>
    <row r="155" spans="1:36" s="47" customFormat="1" ht="21" x14ac:dyDescent="0.4">
      <c r="A155" s="19" t="s">
        <v>93</v>
      </c>
      <c r="B155" s="20" t="s">
        <v>18</v>
      </c>
      <c r="C155" s="21">
        <v>0</v>
      </c>
      <c r="D155" s="21">
        <v>0</v>
      </c>
      <c r="E155" s="21">
        <f>G155-C155</f>
        <v>0</v>
      </c>
      <c r="F155" s="21">
        <v>0</v>
      </c>
      <c r="G155" s="21">
        <v>0</v>
      </c>
      <c r="H155" s="21">
        <v>0</v>
      </c>
      <c r="I155" s="49"/>
      <c r="J155" s="22"/>
      <c r="K155" s="99">
        <f t="shared" si="50"/>
        <v>0</v>
      </c>
      <c r="L155" s="100">
        <f t="shared" si="47"/>
        <v>0</v>
      </c>
      <c r="M155" s="101">
        <f t="shared" si="51"/>
        <v>0</v>
      </c>
      <c r="N155" s="100">
        <f t="shared" si="48"/>
        <v>0</v>
      </c>
      <c r="O155" s="110"/>
      <c r="S155" s="103"/>
      <c r="T155" s="103"/>
      <c r="U155" s="103"/>
      <c r="V155" s="47">
        <f t="shared" si="52"/>
        <v>0</v>
      </c>
      <c r="AH155" s="108"/>
      <c r="AI155" s="108"/>
      <c r="AJ155" s="108"/>
    </row>
    <row r="156" spans="1:36" s="47" customFormat="1" ht="42" x14ac:dyDescent="0.4">
      <c r="A156" s="27" t="s">
        <v>94</v>
      </c>
      <c r="B156" s="20" t="s">
        <v>95</v>
      </c>
      <c r="C156" s="21">
        <f>C155-C143</f>
        <v>-357</v>
      </c>
      <c r="D156" s="21">
        <f>D155-D143</f>
        <v>-0.127</v>
      </c>
      <c r="E156" s="21">
        <f>G156-C156</f>
        <v>-340</v>
      </c>
      <c r="F156" s="21">
        <f>F155-F143</f>
        <v>-0.112</v>
      </c>
      <c r="G156" s="21">
        <f>G155-G143</f>
        <v>-697</v>
      </c>
      <c r="H156" s="21">
        <f>H155-H143</f>
        <v>-0.1195</v>
      </c>
      <c r="I156" s="49"/>
      <c r="J156" s="22"/>
      <c r="K156" s="99">
        <f t="shared" si="50"/>
        <v>-0.1195</v>
      </c>
      <c r="L156" s="100">
        <f t="shared" si="47"/>
        <v>0</v>
      </c>
      <c r="M156" s="101">
        <f t="shared" si="51"/>
        <v>-697</v>
      </c>
      <c r="N156" s="100">
        <f t="shared" si="48"/>
        <v>0</v>
      </c>
      <c r="O156" s="110"/>
      <c r="S156" s="103">
        <f>C156/D156</f>
        <v>2811.0236220472439</v>
      </c>
      <c r="T156" s="103">
        <f>E156/F156</f>
        <v>3035.7142857142858</v>
      </c>
      <c r="U156" s="103">
        <f t="shared" si="49"/>
        <v>5832.635983263599</v>
      </c>
      <c r="V156" s="47">
        <f t="shared" si="52"/>
        <v>-0.112</v>
      </c>
      <c r="AH156" s="108"/>
      <c r="AI156" s="108"/>
      <c r="AJ156" s="108"/>
    </row>
    <row r="157" spans="1:36" s="47" customFormat="1" ht="21" x14ac:dyDescent="0.4">
      <c r="A157" s="19" t="s">
        <v>96</v>
      </c>
      <c r="B157" s="20" t="s">
        <v>22</v>
      </c>
      <c r="C157" s="21">
        <v>1100</v>
      </c>
      <c r="D157" s="21">
        <v>0.34100000000000003</v>
      </c>
      <c r="E157" s="21">
        <v>700</v>
      </c>
      <c r="F157" s="21">
        <v>0.28399999999999997</v>
      </c>
      <c r="G157" s="21">
        <f>C157+E157</f>
        <v>1800</v>
      </c>
      <c r="H157" s="21">
        <f>(D157+F157)/2</f>
        <v>0.3125</v>
      </c>
      <c r="I157" s="49"/>
      <c r="J157" s="22"/>
      <c r="K157" s="99">
        <f t="shared" si="50"/>
        <v>0.3125</v>
      </c>
      <c r="L157" s="100">
        <f t="shared" si="47"/>
        <v>0</v>
      </c>
      <c r="M157" s="101">
        <f t="shared" si="51"/>
        <v>1800</v>
      </c>
      <c r="N157" s="100">
        <f t="shared" si="48"/>
        <v>0</v>
      </c>
      <c r="O157" s="110"/>
      <c r="S157" s="103">
        <f>C157/D157</f>
        <v>3225.8064516129029</v>
      </c>
      <c r="T157" s="103">
        <f>E157/F157</f>
        <v>2464.7887323943664</v>
      </c>
      <c r="U157" s="103">
        <f t="shared" si="49"/>
        <v>5760</v>
      </c>
      <c r="V157" s="47">
        <f t="shared" si="52"/>
        <v>0.28920000000000001</v>
      </c>
      <c r="AH157" s="108"/>
      <c r="AI157" s="108"/>
      <c r="AJ157" s="108"/>
    </row>
    <row r="158" spans="1:36" s="47" customFormat="1" ht="42" x14ac:dyDescent="0.4">
      <c r="A158" s="27" t="s">
        <v>97</v>
      </c>
      <c r="B158" s="20" t="s">
        <v>98</v>
      </c>
      <c r="C158" s="21">
        <f>C157-C144</f>
        <v>480</v>
      </c>
      <c r="D158" s="21">
        <f>D157-D144</f>
        <v>0.15100000000000002</v>
      </c>
      <c r="E158" s="21">
        <f>G158-C158</f>
        <v>344.15200000000004</v>
      </c>
      <c r="F158" s="21">
        <f>F157-F144</f>
        <v>0.17099999999999999</v>
      </c>
      <c r="G158" s="21">
        <f>G157-G144</f>
        <v>824.15200000000004</v>
      </c>
      <c r="H158" s="21">
        <f>H157-H144</f>
        <v>0.161</v>
      </c>
      <c r="I158" s="49"/>
      <c r="J158" s="22"/>
      <c r="K158" s="99">
        <f t="shared" si="50"/>
        <v>0.161</v>
      </c>
      <c r="L158" s="100">
        <f t="shared" si="47"/>
        <v>0</v>
      </c>
      <c r="M158" s="101">
        <f t="shared" si="51"/>
        <v>824.15200000000004</v>
      </c>
      <c r="N158" s="100">
        <f t="shared" si="48"/>
        <v>0</v>
      </c>
      <c r="O158" s="110"/>
      <c r="S158" s="103">
        <f>C158/D158</f>
        <v>3178.8079470198672</v>
      </c>
      <c r="T158" s="103">
        <f>E158/F158</f>
        <v>2012.5847953216378</v>
      </c>
      <c r="U158" s="103">
        <f t="shared" si="49"/>
        <v>5118.9565217391309</v>
      </c>
      <c r="V158" s="47">
        <f t="shared" si="52"/>
        <v>0.13239999999999999</v>
      </c>
      <c r="AH158" s="108"/>
      <c r="AI158" s="108"/>
      <c r="AJ158" s="108"/>
    </row>
    <row r="159" spans="1:36" s="47" customFormat="1" ht="21" x14ac:dyDescent="0.4">
      <c r="A159" s="19" t="s">
        <v>99</v>
      </c>
      <c r="B159" s="20" t="s">
        <v>24</v>
      </c>
      <c r="C159" s="21">
        <v>0</v>
      </c>
      <c r="D159" s="21">
        <v>0</v>
      </c>
      <c r="E159" s="21">
        <f>G159-C159</f>
        <v>0</v>
      </c>
      <c r="F159" s="21">
        <v>0</v>
      </c>
      <c r="G159" s="21">
        <v>0</v>
      </c>
      <c r="H159" s="21">
        <v>0</v>
      </c>
      <c r="I159" s="49"/>
      <c r="J159" s="22"/>
      <c r="K159" s="99">
        <f t="shared" si="50"/>
        <v>0</v>
      </c>
      <c r="L159" s="100">
        <f t="shared" si="47"/>
        <v>0</v>
      </c>
      <c r="M159" s="101">
        <f t="shared" si="51"/>
        <v>0</v>
      </c>
      <c r="N159" s="100">
        <f t="shared" si="48"/>
        <v>0</v>
      </c>
      <c r="O159" s="110"/>
      <c r="S159" s="103"/>
      <c r="T159" s="103"/>
      <c r="U159" s="103"/>
      <c r="V159" s="47">
        <f t="shared" si="52"/>
        <v>0</v>
      </c>
      <c r="AH159" s="108"/>
      <c r="AI159" s="108"/>
      <c r="AJ159" s="108"/>
    </row>
    <row r="160" spans="1:36" s="47" customFormat="1" ht="42" x14ac:dyDescent="0.4">
      <c r="A160" s="27" t="s">
        <v>100</v>
      </c>
      <c r="B160" s="20" t="s">
        <v>101</v>
      </c>
      <c r="C160" s="21">
        <f>C159-C145</f>
        <v>-106</v>
      </c>
      <c r="D160" s="35">
        <f>D159-D145</f>
        <v>-2.1000000000000001E-2</v>
      </c>
      <c r="E160" s="21">
        <f>G160-C160</f>
        <v>-75.593999999999994</v>
      </c>
      <c r="F160" s="21">
        <f>F159-F145</f>
        <v>-1.8348E-2</v>
      </c>
      <c r="G160" s="21">
        <f>G159-G145</f>
        <v>-181.59399999999999</v>
      </c>
      <c r="H160" s="35">
        <f>H159-H145</f>
        <v>-1.9674000000000001E-2</v>
      </c>
      <c r="I160" s="49"/>
      <c r="J160" s="22"/>
      <c r="K160" s="99">
        <f t="shared" si="50"/>
        <v>-1.9674000000000001E-2</v>
      </c>
      <c r="L160" s="100">
        <f t="shared" si="47"/>
        <v>0</v>
      </c>
      <c r="M160" s="101">
        <f t="shared" si="51"/>
        <v>-181.59399999999999</v>
      </c>
      <c r="N160" s="100">
        <f t="shared" si="48"/>
        <v>0</v>
      </c>
      <c r="O160" s="110"/>
      <c r="S160" s="103">
        <f>C160/D160</f>
        <v>5047.6190476190477</v>
      </c>
      <c r="T160" s="103">
        <f>E160/F160</f>
        <v>4120.0130804447344</v>
      </c>
      <c r="U160" s="103">
        <f t="shared" si="49"/>
        <v>9230.1514689437827</v>
      </c>
      <c r="V160" s="47">
        <f t="shared" si="52"/>
        <v>-2.92E-2</v>
      </c>
      <c r="AH160" s="108"/>
      <c r="AI160" s="108"/>
      <c r="AJ160" s="108"/>
    </row>
    <row r="161" spans="1:36" s="47" customFormat="1" ht="21" x14ac:dyDescent="0.4">
      <c r="A161" s="27" t="s">
        <v>102</v>
      </c>
      <c r="B161" s="20" t="s">
        <v>20</v>
      </c>
      <c r="C161" s="21">
        <v>0</v>
      </c>
      <c r="D161" s="35">
        <v>0</v>
      </c>
      <c r="E161" s="21">
        <v>0</v>
      </c>
      <c r="F161" s="21">
        <v>0</v>
      </c>
      <c r="G161" s="21"/>
      <c r="H161" s="35"/>
      <c r="I161" s="49"/>
      <c r="J161" s="22"/>
      <c r="K161" s="99"/>
      <c r="L161" s="100"/>
      <c r="M161" s="101"/>
      <c r="N161" s="100"/>
      <c r="O161" s="110"/>
      <c r="S161" s="103"/>
      <c r="T161" s="103"/>
      <c r="U161" s="103"/>
      <c r="V161" s="47">
        <f t="shared" si="52"/>
        <v>0</v>
      </c>
      <c r="AH161" s="108"/>
      <c r="AI161" s="108"/>
      <c r="AJ161" s="108"/>
    </row>
    <row r="162" spans="1:36" s="47" customFormat="1" ht="42" x14ac:dyDescent="0.4">
      <c r="A162" s="27" t="s">
        <v>103</v>
      </c>
      <c r="B162" s="20" t="s">
        <v>104</v>
      </c>
      <c r="C162" s="21">
        <f t="shared" ref="C162:H162" si="54">C161-C146</f>
        <v>-622.33000000000004</v>
      </c>
      <c r="D162" s="35">
        <f t="shared" si="54"/>
        <v>-0.19600000000000001</v>
      </c>
      <c r="E162" s="21">
        <f t="shared" si="54"/>
        <v>-470</v>
      </c>
      <c r="F162" s="21">
        <f t="shared" si="54"/>
        <v>-0.14799999999999999</v>
      </c>
      <c r="G162" s="21">
        <f t="shared" si="54"/>
        <v>-1092.33</v>
      </c>
      <c r="H162" s="35">
        <f t="shared" si="54"/>
        <v>-0.17199999999999999</v>
      </c>
      <c r="I162" s="49"/>
      <c r="J162" s="22"/>
      <c r="K162" s="99">
        <f>(D162+F162)/2</f>
        <v>-0.17199999999999999</v>
      </c>
      <c r="L162" s="100">
        <f>H162-K162</f>
        <v>0</v>
      </c>
      <c r="M162" s="101">
        <f>C162+E162</f>
        <v>-1092.33</v>
      </c>
      <c r="N162" s="100">
        <f>M162-G162</f>
        <v>0</v>
      </c>
      <c r="O162" s="110"/>
      <c r="S162" s="103">
        <f>C162/D162</f>
        <v>3175.1530612244901</v>
      </c>
      <c r="T162" s="103">
        <f>E162/F162</f>
        <v>3175.6756756756758</v>
      </c>
      <c r="U162" s="103">
        <f t="shared" si="49"/>
        <v>6350.7558139534885</v>
      </c>
      <c r="V162" s="47">
        <f t="shared" si="52"/>
        <v>-0.17549999999999999</v>
      </c>
      <c r="AH162" s="108"/>
      <c r="AI162" s="108"/>
      <c r="AJ162" s="108"/>
    </row>
    <row r="163" spans="1:36" s="47" customFormat="1" ht="21" x14ac:dyDescent="0.4">
      <c r="A163" s="27" t="s">
        <v>196</v>
      </c>
      <c r="B163" s="20" t="s">
        <v>186</v>
      </c>
      <c r="C163" s="21"/>
      <c r="D163" s="35">
        <v>0</v>
      </c>
      <c r="E163" s="21">
        <v>0</v>
      </c>
      <c r="F163" s="21">
        <v>0</v>
      </c>
      <c r="G163" s="21">
        <f>C163+E163</f>
        <v>0</v>
      </c>
      <c r="H163" s="21">
        <f>(D163+F163)/2</f>
        <v>0</v>
      </c>
      <c r="I163" s="49"/>
      <c r="J163" s="22"/>
      <c r="K163" s="99"/>
      <c r="L163" s="100"/>
      <c r="M163" s="101"/>
      <c r="N163" s="100"/>
      <c r="O163" s="110"/>
      <c r="S163" s="103"/>
      <c r="T163" s="103"/>
      <c r="U163" s="103"/>
      <c r="V163" s="47">
        <f t="shared" si="52"/>
        <v>0</v>
      </c>
      <c r="AH163" s="108"/>
      <c r="AI163" s="108"/>
      <c r="AJ163" s="108"/>
    </row>
    <row r="164" spans="1:36" s="47" customFormat="1" ht="42" x14ac:dyDescent="0.4">
      <c r="A164" s="27" t="s">
        <v>197</v>
      </c>
      <c r="B164" s="20" t="s">
        <v>198</v>
      </c>
      <c r="C164" s="21">
        <f>C163-C148</f>
        <v>0</v>
      </c>
      <c r="D164" s="35">
        <f t="shared" ref="D164:H164" si="55">D163-D148</f>
        <v>0</v>
      </c>
      <c r="E164" s="21">
        <f t="shared" si="55"/>
        <v>0</v>
      </c>
      <c r="F164" s="21">
        <f t="shared" si="55"/>
        <v>0</v>
      </c>
      <c r="G164" s="21">
        <f t="shared" si="55"/>
        <v>0</v>
      </c>
      <c r="H164" s="35">
        <f t="shared" si="55"/>
        <v>0</v>
      </c>
      <c r="I164" s="49"/>
      <c r="J164" s="22"/>
      <c r="K164" s="99">
        <f>(D164+F164)/2</f>
        <v>0</v>
      </c>
      <c r="L164" s="100">
        <f>H164-K164</f>
        <v>0</v>
      </c>
      <c r="M164" s="101">
        <f>C164+E164</f>
        <v>0</v>
      </c>
      <c r="N164" s="100">
        <f>M164-G164</f>
        <v>0</v>
      </c>
      <c r="O164" s="110"/>
      <c r="S164" s="103" t="e">
        <f>C164/D164</f>
        <v>#DIV/0!</v>
      </c>
      <c r="T164" s="103" t="e">
        <f>E164/F164</f>
        <v>#DIV/0!</v>
      </c>
      <c r="U164" s="103" t="e">
        <f t="shared" ref="U164" si="56">G164/H164</f>
        <v>#DIV/0!</v>
      </c>
      <c r="V164" s="47">
        <f t="shared" si="52"/>
        <v>0</v>
      </c>
      <c r="AH164" s="108"/>
      <c r="AI164" s="108"/>
      <c r="AJ164" s="108"/>
    </row>
    <row r="165" spans="1:36" s="47" customFormat="1" ht="21" x14ac:dyDescent="0.4">
      <c r="A165" s="27"/>
      <c r="B165" s="20"/>
      <c r="C165" s="21"/>
      <c r="D165" s="71"/>
      <c r="E165" s="21"/>
      <c r="F165" s="36"/>
      <c r="G165" s="21"/>
      <c r="H165" s="71"/>
      <c r="I165" s="49"/>
      <c r="J165" s="22"/>
      <c r="K165" s="99">
        <f>(D165+F165)/2</f>
        <v>0</v>
      </c>
      <c r="L165" s="100">
        <f>H165-K165</f>
        <v>0</v>
      </c>
      <c r="M165" s="101">
        <f>C165+E165</f>
        <v>0</v>
      </c>
      <c r="N165" s="100">
        <f>M165-G165</f>
        <v>0</v>
      </c>
      <c r="O165" s="110"/>
      <c r="S165" s="103"/>
      <c r="T165" s="103"/>
      <c r="U165" s="103"/>
      <c r="AH165" s="108"/>
      <c r="AI165" s="108"/>
      <c r="AJ165" s="108"/>
    </row>
    <row r="166" spans="1:36" ht="17.399999999999999" x14ac:dyDescent="0.3">
      <c r="C166" s="127">
        <f>C137+C138-C149-C150</f>
        <v>0</v>
      </c>
      <c r="D166" s="128">
        <f t="shared" ref="D166:J166" si="57">D137+D138-D149-D150</f>
        <v>0</v>
      </c>
      <c r="E166" s="127">
        <f t="shared" si="57"/>
        <v>0</v>
      </c>
      <c r="F166" s="127">
        <f>F137+F138-F149-F150</f>
        <v>0</v>
      </c>
      <c r="G166" s="127">
        <f t="shared" si="57"/>
        <v>0</v>
      </c>
      <c r="H166" s="127">
        <f t="shared" si="57"/>
        <v>0</v>
      </c>
      <c r="I166" s="129">
        <f t="shared" si="57"/>
        <v>0</v>
      </c>
      <c r="J166" s="3">
        <f t="shared" si="57"/>
        <v>0</v>
      </c>
      <c r="S166" s="103"/>
      <c r="T166" s="103"/>
      <c r="U166" s="103"/>
    </row>
    <row r="167" spans="1:36" s="131" customFormat="1" ht="15.6" x14ac:dyDescent="0.3">
      <c r="C167" s="132"/>
      <c r="D167" s="133"/>
      <c r="E167" s="132"/>
      <c r="F167" s="132"/>
      <c r="G167" s="132"/>
      <c r="H167" s="132"/>
      <c r="I167" s="134"/>
      <c r="L167" s="135"/>
      <c r="M167" s="134"/>
      <c r="N167" s="135"/>
      <c r="S167" s="136"/>
      <c r="T167" s="136"/>
      <c r="U167" s="136"/>
      <c r="AH167" s="137"/>
      <c r="AI167" s="137"/>
      <c r="AJ167" s="137"/>
    </row>
    <row r="168" spans="1:36" ht="17.399999999999999" x14ac:dyDescent="0.3">
      <c r="A168" s="157"/>
      <c r="B168" s="157"/>
      <c r="C168" s="157"/>
      <c r="D168" s="158"/>
      <c r="E168" s="159"/>
      <c r="F168" s="74" t="s">
        <v>175</v>
      </c>
      <c r="G168" s="74"/>
      <c r="H168" s="73" t="s">
        <v>176</v>
      </c>
      <c r="I168" s="73"/>
      <c r="J168" s="73"/>
      <c r="K168" s="73"/>
      <c r="S168" s="103"/>
      <c r="T168" s="103"/>
      <c r="U168" s="103"/>
    </row>
    <row r="169" spans="1:36" s="138" customFormat="1" ht="16.8" customHeight="1" x14ac:dyDescent="0.55000000000000004">
      <c r="A169" s="141"/>
      <c r="B169" s="160"/>
      <c r="C169" s="161"/>
      <c r="D169" s="162"/>
      <c r="E169" s="141"/>
      <c r="F169" s="74" t="s">
        <v>177</v>
      </c>
      <c r="G169" s="74"/>
      <c r="H169" s="73" t="s">
        <v>180</v>
      </c>
      <c r="I169" s="73"/>
      <c r="J169" s="73"/>
      <c r="K169" s="73"/>
      <c r="L169" s="142"/>
      <c r="M169" s="143"/>
      <c r="N169" s="142"/>
      <c r="S169" s="144"/>
      <c r="T169" s="144"/>
      <c r="U169" s="144"/>
      <c r="AH169" s="145"/>
      <c r="AI169" s="145"/>
      <c r="AJ169" s="145"/>
    </row>
    <row r="170" spans="1:36" s="138" customFormat="1" ht="15.6" customHeight="1" x14ac:dyDescent="0.55000000000000004">
      <c r="A170" s="141"/>
      <c r="B170" s="160"/>
      <c r="C170" s="163"/>
      <c r="D170" s="162"/>
      <c r="E170" s="141"/>
      <c r="F170" s="74" t="s">
        <v>178</v>
      </c>
      <c r="G170" s="74"/>
      <c r="H170" s="73" t="s">
        <v>179</v>
      </c>
      <c r="I170" s="73"/>
      <c r="J170" s="73"/>
      <c r="K170" s="73"/>
      <c r="L170" s="142"/>
      <c r="M170" s="143"/>
      <c r="N170" s="142"/>
      <c r="S170" s="144"/>
      <c r="T170" s="144"/>
      <c r="U170" s="144"/>
      <c r="AH170" s="145"/>
      <c r="AI170" s="145"/>
      <c r="AJ170" s="145"/>
    </row>
    <row r="171" spans="1:36" s="138" customFormat="1" ht="30.6" x14ac:dyDescent="0.55000000000000004">
      <c r="A171" s="141"/>
      <c r="B171" s="160"/>
      <c r="C171" s="163"/>
      <c r="D171" s="162"/>
      <c r="E171" s="141"/>
      <c r="F171" s="146"/>
      <c r="H171" s="139"/>
      <c r="I171" s="140"/>
      <c r="K171" s="141"/>
      <c r="L171" s="142"/>
      <c r="M171" s="143"/>
      <c r="N171" s="142"/>
      <c r="S171" s="144"/>
      <c r="T171" s="144"/>
      <c r="U171" s="144"/>
      <c r="AH171" s="145"/>
      <c r="AI171" s="145"/>
      <c r="AJ171" s="145"/>
    </row>
    <row r="172" spans="1:36" s="147" customFormat="1" ht="30.6" x14ac:dyDescent="0.55000000000000004">
      <c r="A172" s="164"/>
      <c r="B172" s="164"/>
      <c r="G172" s="165"/>
      <c r="J172" s="166"/>
      <c r="K172" s="164"/>
      <c r="L172" s="164"/>
      <c r="M172" s="164"/>
      <c r="N172" s="167"/>
      <c r="O172" s="167"/>
      <c r="P172" s="164"/>
      <c r="Q172" s="164"/>
      <c r="R172" s="164"/>
      <c r="S172" s="164"/>
      <c r="T172" s="164"/>
      <c r="AH172" s="168"/>
      <c r="AI172" s="168"/>
      <c r="AJ172" s="168"/>
    </row>
    <row r="173" spans="1:36" s="148" customFormat="1" ht="30.6" x14ac:dyDescent="0.55000000000000004">
      <c r="C173" s="169"/>
      <c r="E173" s="170"/>
      <c r="G173" s="170"/>
      <c r="I173" s="149"/>
      <c r="J173" s="171"/>
      <c r="AH173" s="172"/>
      <c r="AI173" s="172"/>
      <c r="AJ173" s="172"/>
    </row>
    <row r="174" spans="1:36" s="141" customFormat="1" ht="30.6" x14ac:dyDescent="0.55000000000000004">
      <c r="B174" s="160"/>
      <c r="C174" s="163"/>
      <c r="D174" s="162"/>
      <c r="F174" s="173"/>
      <c r="H174" s="174"/>
      <c r="I174" s="140"/>
      <c r="L174" s="142"/>
      <c r="M174" s="143"/>
      <c r="N174" s="142"/>
      <c r="S174" s="175"/>
      <c r="T174" s="175"/>
      <c r="U174" s="175"/>
      <c r="AH174" s="176"/>
      <c r="AI174" s="176"/>
      <c r="AJ174" s="176"/>
    </row>
    <row r="175" spans="1:36" s="141" customFormat="1" ht="30.6" x14ac:dyDescent="0.55000000000000004">
      <c r="A175" s="177"/>
      <c r="B175" s="177"/>
      <c r="C175" s="177"/>
      <c r="D175" s="162"/>
      <c r="F175" s="173"/>
      <c r="H175" s="174"/>
      <c r="I175" s="140"/>
      <c r="L175" s="142"/>
      <c r="M175" s="143"/>
      <c r="N175" s="142"/>
      <c r="S175" s="175"/>
      <c r="T175" s="175"/>
      <c r="U175" s="175"/>
      <c r="AH175" s="176"/>
      <c r="AI175" s="176"/>
      <c r="AJ175" s="176"/>
    </row>
    <row r="176" spans="1:36" s="151" customFormat="1" ht="25.2" x14ac:dyDescent="0.45">
      <c r="B176" s="178"/>
      <c r="C176" s="179"/>
      <c r="D176" s="180"/>
      <c r="F176" s="154"/>
      <c r="H176" s="181"/>
      <c r="I176" s="150"/>
      <c r="L176" s="152"/>
      <c r="M176" s="153"/>
      <c r="N176" s="152"/>
      <c r="S176" s="182"/>
      <c r="T176" s="182"/>
      <c r="U176" s="182"/>
      <c r="AH176" s="183"/>
      <c r="AI176" s="183"/>
      <c r="AJ176" s="183"/>
    </row>
    <row r="177" spans="1:36" s="151" customFormat="1" ht="25.2" x14ac:dyDescent="0.45">
      <c r="B177" s="178"/>
      <c r="C177" s="179"/>
      <c r="D177" s="180"/>
      <c r="F177" s="154"/>
      <c r="H177" s="184"/>
      <c r="I177" s="155"/>
      <c r="L177" s="152"/>
      <c r="M177" s="153"/>
      <c r="N177" s="152"/>
      <c r="S177" s="185"/>
      <c r="T177" s="185"/>
      <c r="U177" s="185"/>
      <c r="AH177" s="183"/>
      <c r="AI177" s="183"/>
      <c r="AJ177" s="183"/>
    </row>
    <row r="178" spans="1:36" s="151" customFormat="1" ht="25.2" x14ac:dyDescent="0.45">
      <c r="B178" s="178"/>
      <c r="D178" s="180"/>
      <c r="F178" s="154"/>
      <c r="H178" s="184"/>
      <c r="I178" s="155"/>
      <c r="L178" s="152"/>
      <c r="M178" s="153"/>
      <c r="N178" s="152"/>
      <c r="S178" s="185"/>
      <c r="T178" s="185"/>
      <c r="U178" s="185"/>
      <c r="AH178" s="183"/>
      <c r="AI178" s="183"/>
      <c r="AJ178" s="183"/>
    </row>
    <row r="179" spans="1:36" s="151" customFormat="1" ht="25.2" x14ac:dyDescent="0.45">
      <c r="B179" s="178"/>
      <c r="C179" s="179"/>
      <c r="D179" s="180"/>
      <c r="F179" s="154"/>
      <c r="H179" s="181"/>
      <c r="I179" s="150"/>
      <c r="L179" s="152"/>
      <c r="M179" s="153"/>
      <c r="N179" s="152"/>
      <c r="S179" s="182"/>
      <c r="T179" s="182"/>
      <c r="U179" s="182"/>
      <c r="AH179" s="183"/>
      <c r="AI179" s="183"/>
      <c r="AJ179" s="183"/>
    </row>
    <row r="180" spans="1:36" s="188" customFormat="1" ht="14.4" x14ac:dyDescent="0.3">
      <c r="A180" s="186"/>
      <c r="B180" s="187"/>
      <c r="C180" s="187"/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  <c r="AA180" s="186"/>
      <c r="AB180" s="186"/>
      <c r="AC180" s="186"/>
      <c r="AD180" s="186"/>
      <c r="AE180" s="186"/>
      <c r="AH180" s="189"/>
      <c r="AI180" s="189"/>
      <c r="AJ180" s="189"/>
    </row>
    <row r="181" spans="1:36" s="188" customFormat="1" ht="14.4" x14ac:dyDescent="0.3"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AH181" s="189"/>
      <c r="AI181" s="189"/>
      <c r="AJ181" s="189"/>
    </row>
    <row r="182" spans="1:36" s="157" customFormat="1" x14ac:dyDescent="0.25">
      <c r="D182" s="190"/>
      <c r="I182" s="191"/>
      <c r="L182" s="192"/>
      <c r="M182" s="191"/>
      <c r="N182" s="192"/>
      <c r="AH182" s="193"/>
      <c r="AI182" s="193"/>
      <c r="AJ182" s="193"/>
    </row>
  </sheetData>
  <mergeCells count="15">
    <mergeCell ref="A175:C175"/>
    <mergeCell ref="F168:G168"/>
    <mergeCell ref="H168:K168"/>
    <mergeCell ref="F169:G169"/>
    <mergeCell ref="H169:K169"/>
    <mergeCell ref="F170:G170"/>
    <mergeCell ref="H170:K170"/>
    <mergeCell ref="A6:A7"/>
    <mergeCell ref="B6:B7"/>
    <mergeCell ref="A3:J3"/>
    <mergeCell ref="A4:J4"/>
    <mergeCell ref="G5:J5"/>
    <mergeCell ref="C6:D6"/>
    <mergeCell ref="E6:F6"/>
    <mergeCell ref="G6:I6"/>
  </mergeCells>
  <pageMargins left="0.70866141732283472" right="0" top="0" bottom="0" header="0.31496062992125984" footer="0.31496062992125984"/>
  <pageSetup paperSize="9" scale="3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П.1.30</vt:lpstr>
      <vt:lpstr>Лист2</vt:lpstr>
      <vt:lpstr>Лист3</vt:lpstr>
      <vt:lpstr>П.1.30!Область_печати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zm3</dc:creator>
  <cp:lastModifiedBy>zm3</cp:lastModifiedBy>
  <cp:lastPrinted>2021-03-03T07:00:25Z</cp:lastPrinted>
  <dcterms:created xsi:type="dcterms:W3CDTF">2018-02-08T05:19:44Z</dcterms:created>
  <dcterms:modified xsi:type="dcterms:W3CDTF">2021-03-03T07:00:51Z</dcterms:modified>
</cp:coreProperties>
</file>