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20" windowWidth="18660" windowHeight="11292"/>
  </bookViews>
  <sheets>
    <sheet name="Форма 3" sheetId="2" r:id="rId1"/>
  </sheets>
  <definedNames>
    <definedName name="_xlnm.Print_Area" localSheetId="0">'Форма 3'!$A$1:$AO$84</definedName>
  </definedNames>
  <calcPr calcId="144525" calcOnSave="0"/>
</workbook>
</file>

<file path=xl/calcChain.xml><?xml version="1.0" encoding="utf-8"?>
<calcChain xmlns="http://schemas.openxmlformats.org/spreadsheetml/2006/main">
  <c r="AI59" i="2" l="1"/>
  <c r="AI58" i="2" s="1"/>
  <c r="AK59" i="2"/>
  <c r="AK56" i="2"/>
  <c r="AK57" i="2"/>
  <c r="AI56" i="2"/>
  <c r="AI57" i="2"/>
  <c r="AG56" i="2"/>
  <c r="AG57" i="2"/>
  <c r="AG58" i="2"/>
  <c r="AE57" i="2"/>
  <c r="AE56" i="2" s="1"/>
  <c r="AE58" i="2"/>
  <c r="AC56" i="2"/>
  <c r="AC58" i="2"/>
  <c r="AC55" i="2" s="1"/>
  <c r="AA73" i="2"/>
  <c r="AA22" i="2" s="1"/>
  <c r="AA56" i="2"/>
  <c r="AA57" i="2"/>
  <c r="AA58" i="2"/>
  <c r="AA59" i="2"/>
  <c r="V56" i="2"/>
  <c r="V57" i="2"/>
  <c r="X56" i="2"/>
  <c r="X58" i="2"/>
  <c r="V59" i="2"/>
  <c r="V58" i="2" s="1"/>
  <c r="M57" i="2"/>
  <c r="M56" i="2" s="1"/>
  <c r="N57" i="2"/>
  <c r="N56" i="2" s="1"/>
  <c r="M59" i="2"/>
  <c r="N59" i="2"/>
  <c r="N58" i="2" s="1"/>
  <c r="AA55" i="2" l="1"/>
  <c r="AG55" i="2"/>
  <c r="K59" i="2"/>
  <c r="AE55" i="2"/>
  <c r="K56" i="2"/>
  <c r="N55" i="2"/>
  <c r="M58" i="2"/>
  <c r="K58" i="2" s="1"/>
  <c r="AI55" i="2"/>
  <c r="AM57" i="2"/>
  <c r="AM56" i="2" s="1"/>
  <c r="K57" i="2"/>
  <c r="AM59" i="2"/>
  <c r="AM58" i="2" s="1"/>
  <c r="AK58" i="2"/>
  <c r="AK55" i="2" s="1"/>
  <c r="AM62" i="2"/>
  <c r="AI75" i="2"/>
  <c r="AI73" i="2" s="1"/>
  <c r="AI22" i="2" s="1"/>
  <c r="AG73" i="2"/>
  <c r="X73" i="2"/>
  <c r="X22" i="2" s="1"/>
  <c r="X68" i="2"/>
  <c r="X60" i="2" s="1"/>
  <c r="X20" i="2" s="1"/>
  <c r="X49" i="2"/>
  <c r="X48" i="2" s="1"/>
  <c r="X47" i="2"/>
  <c r="X29" i="2" s="1"/>
  <c r="X28" i="2"/>
  <c r="X27" i="2" s="1"/>
  <c r="V28" i="2"/>
  <c r="V27" i="2" s="1"/>
  <c r="V47" i="2"/>
  <c r="V29" i="2" s="1"/>
  <c r="V49" i="2"/>
  <c r="V48" i="2" s="1"/>
  <c r="K51" i="2"/>
  <c r="K52" i="2"/>
  <c r="K53" i="2"/>
  <c r="V60" i="2"/>
  <c r="V20" i="2" s="1"/>
  <c r="V68" i="2"/>
  <c r="V73" i="2"/>
  <c r="V22" i="2" s="1"/>
  <c r="AM55" i="2" l="1"/>
  <c r="AM25" i="2" s="1"/>
  <c r="AM18" i="2" s="1"/>
  <c r="V26" i="2"/>
  <c r="M55" i="2"/>
  <c r="X55" i="2"/>
  <c r="X26" i="2"/>
  <c r="V55" i="2" l="1"/>
  <c r="V25" i="2" s="1"/>
  <c r="V18" i="2" s="1"/>
  <c r="V16" i="2" s="1"/>
  <c r="X25" i="2"/>
  <c r="X18" i="2" s="1"/>
  <c r="X16" i="2" s="1"/>
  <c r="AM73" i="2"/>
  <c r="AM22" i="2" s="1"/>
  <c r="AM74" i="2"/>
  <c r="AG22" i="2"/>
  <c r="O74" i="2"/>
  <c r="K74" i="2" s="1"/>
  <c r="K73" i="2" s="1"/>
  <c r="K22" i="2" s="1"/>
  <c r="N22" i="2"/>
  <c r="M22" i="2"/>
  <c r="L22" i="2"/>
  <c r="O73" i="2" l="1"/>
  <c r="O22" i="2" s="1"/>
  <c r="K55" i="2"/>
  <c r="AA66" i="2"/>
  <c r="AA65" i="2"/>
  <c r="AK49" i="2"/>
  <c r="AK48" i="2" s="1"/>
  <c r="AA54" i="2"/>
  <c r="AM54" i="2"/>
  <c r="AA28" i="2"/>
  <c r="AM28" i="2"/>
  <c r="AM27" i="2" s="1"/>
  <c r="AA44" i="2"/>
  <c r="AA36" i="2"/>
  <c r="AA35" i="2"/>
  <c r="AA68" i="2"/>
  <c r="AM72" i="2"/>
  <c r="AA72" i="2"/>
  <c r="AA64" i="2"/>
  <c r="AA52" i="2"/>
  <c r="AI29" i="2"/>
  <c r="AA47" i="2"/>
  <c r="AA38" i="2"/>
  <c r="AA37" i="2"/>
  <c r="AA32" i="2"/>
  <c r="AA31" i="2"/>
  <c r="AA71" i="2"/>
  <c r="AG46" i="2"/>
  <c r="AA46" i="2" s="1"/>
  <c r="AA41" i="2"/>
  <c r="AG40" i="2"/>
  <c r="AA40" i="2" s="1"/>
  <c r="AG39" i="2"/>
  <c r="AA39" i="2" s="1"/>
  <c r="AE30" i="2"/>
  <c r="AE29" i="2" s="1"/>
  <c r="AE26" i="2" s="1"/>
  <c r="AE49" i="2"/>
  <c r="AE60" i="2"/>
  <c r="AG29" i="2" l="1"/>
  <c r="AG26" i="2" s="1"/>
  <c r="AG25" i="2" s="1"/>
  <c r="AA62" i="2"/>
  <c r="AA51" i="2"/>
  <c r="AA50" i="2"/>
  <c r="AA45" i="2"/>
  <c r="AA43" i="2"/>
  <c r="AA30" i="2"/>
  <c r="AA70" i="2"/>
  <c r="AC70" i="2"/>
  <c r="AA69" i="2"/>
  <c r="AA67" i="2"/>
  <c r="AC63" i="2"/>
  <c r="AA63" i="2" s="1"/>
  <c r="AC61" i="2"/>
  <c r="AA53" i="2"/>
  <c r="AA42" i="2"/>
  <c r="AC34" i="2"/>
  <c r="AA34" i="2" s="1"/>
  <c r="AA33" i="2"/>
  <c r="AA27" i="2"/>
  <c r="AA20" i="2"/>
  <c r="K65" i="2"/>
  <c r="L49" i="2"/>
  <c r="L48" i="2" s="1"/>
  <c r="O49" i="2"/>
  <c r="M54" i="2"/>
  <c r="K54" i="2" s="1"/>
  <c r="L27" i="2"/>
  <c r="M27" i="2"/>
  <c r="N27" i="2"/>
  <c r="O27" i="2"/>
  <c r="K28" i="2"/>
  <c r="K27" i="2" s="1"/>
  <c r="M44" i="2"/>
  <c r="O44" i="2"/>
  <c r="O36" i="2"/>
  <c r="K64" i="2"/>
  <c r="K68" i="2"/>
  <c r="K62" i="2"/>
  <c r="K20" i="2" s="1"/>
  <c r="N50" i="2"/>
  <c r="N49" i="2" s="1"/>
  <c r="N48" i="2" s="1"/>
  <c r="AA61" i="2" l="1"/>
  <c r="AM61" i="2"/>
  <c r="O48" i="2"/>
  <c r="AA49" i="2"/>
  <c r="AA48" i="2" s="1"/>
  <c r="O29" i="2"/>
  <c r="O26" i="2" s="1"/>
  <c r="AC60" i="2"/>
  <c r="AA29" i="2"/>
  <c r="M50" i="2"/>
  <c r="M49" i="2" s="1"/>
  <c r="M48" i="2" s="1"/>
  <c r="M43" i="2"/>
  <c r="K31" i="2"/>
  <c r="K32" i="2"/>
  <c r="K30" i="2"/>
  <c r="L70" i="2"/>
  <c r="O70" i="2"/>
  <c r="O60" i="2" s="1"/>
  <c r="O20" i="2" s="1"/>
  <c r="L63" i="2"/>
  <c r="L60" i="2" s="1"/>
  <c r="L20" i="2" s="1"/>
  <c r="M63" i="2"/>
  <c r="M60" i="2" s="1"/>
  <c r="M20" i="2" s="1"/>
  <c r="N63" i="2"/>
  <c r="N60" i="2" s="1"/>
  <c r="N20" i="2" s="1"/>
  <c r="O25" i="2" l="1"/>
  <c r="O18" i="2" s="1"/>
  <c r="O16" i="2" s="1"/>
  <c r="K49" i="2"/>
  <c r="K63" i="2"/>
  <c r="K35" i="2"/>
  <c r="K36" i="2"/>
  <c r="K37" i="2"/>
  <c r="K38" i="2"/>
  <c r="K39" i="2"/>
  <c r="K40" i="2"/>
  <c r="K41" i="2"/>
  <c r="K43" i="2"/>
  <c r="K44" i="2"/>
  <c r="K45" i="2"/>
  <c r="K46" i="2"/>
  <c r="K47" i="2"/>
  <c r="K48" i="2"/>
  <c r="K50" i="2"/>
  <c r="K61" i="2"/>
  <c r="K66" i="2"/>
  <c r="K67" i="2"/>
  <c r="K69" i="2"/>
  <c r="K70" i="2"/>
  <c r="K71" i="2"/>
  <c r="K72" i="2"/>
  <c r="K42" i="2"/>
  <c r="N42" i="2"/>
  <c r="N29" i="2" s="1"/>
  <c r="N26" i="2" s="1"/>
  <c r="L34" i="2"/>
  <c r="M34" i="2"/>
  <c r="M29" i="2" s="1"/>
  <c r="M26" i="2" s="1"/>
  <c r="K33" i="2"/>
  <c r="M25" i="2" l="1"/>
  <c r="M18" i="2" s="1"/>
  <c r="M16" i="2" s="1"/>
  <c r="N25" i="2"/>
  <c r="N18" i="2" s="1"/>
  <c r="N16" i="2" s="1"/>
  <c r="K34" i="2"/>
  <c r="K29" i="2" s="1"/>
  <c r="K26" i="2" s="1"/>
  <c r="K25" i="2" s="1"/>
  <c r="L29" i="2"/>
  <c r="L26" i="2" s="1"/>
  <c r="L25" i="2" s="1"/>
  <c r="AK29" i="2"/>
  <c r="AK27" i="2"/>
  <c r="AC29" i="2"/>
  <c r="K18" i="2" l="1"/>
  <c r="K16" i="2" s="1"/>
  <c r="L18" i="2"/>
  <c r="L16" i="2" s="1"/>
  <c r="AA26" i="2"/>
  <c r="AA25" i="2" s="1"/>
  <c r="AM71" i="2"/>
  <c r="AM70" i="2"/>
  <c r="AM69" i="2"/>
  <c r="AM68" i="2"/>
  <c r="AM67" i="2"/>
  <c r="AM65" i="2"/>
  <c r="AM64" i="2"/>
  <c r="AM63" i="2"/>
  <c r="AM53" i="2"/>
  <c r="AM52" i="2"/>
  <c r="AM51" i="2"/>
  <c r="AM50" i="2"/>
  <c r="AM31" i="2"/>
  <c r="AM46" i="2"/>
  <c r="AM47" i="2"/>
  <c r="AM45" i="2"/>
  <c r="AM44" i="2"/>
  <c r="AM43" i="2"/>
  <c r="AM41" i="2"/>
  <c r="AM40" i="2"/>
  <c r="AM39" i="2"/>
  <c r="AM38" i="2"/>
  <c r="AM37" i="2"/>
  <c r="AM36" i="2"/>
  <c r="AM35" i="2"/>
  <c r="AM33" i="2"/>
  <c r="AM32" i="2"/>
  <c r="AM30" i="2"/>
  <c r="AK60" i="2"/>
  <c r="AK20" i="2" s="1"/>
  <c r="AI60" i="2"/>
  <c r="AI20" i="2" s="1"/>
  <c r="AI49" i="2"/>
  <c r="AI48" i="2" s="1"/>
  <c r="AG18" i="2"/>
  <c r="AG60" i="2"/>
  <c r="AG20" i="2" s="1"/>
  <c r="AE48" i="2"/>
  <c r="AC20" i="2"/>
  <c r="AC49" i="2"/>
  <c r="AM42" i="2"/>
  <c r="AM34" i="2"/>
  <c r="AM49" i="2" l="1"/>
  <c r="AM48" i="2" s="1"/>
  <c r="AE25" i="2"/>
  <c r="AE18" i="2" s="1"/>
  <c r="AG16" i="2"/>
  <c r="AM60" i="2"/>
  <c r="AM20" i="2" s="1"/>
  <c r="AM16" i="2" s="1"/>
  <c r="AC48" i="2"/>
  <c r="AA18" i="2" s="1"/>
  <c r="AA16" i="2" s="1"/>
  <c r="AK26" i="2"/>
  <c r="AK25" i="2" s="1"/>
  <c r="AI26" i="2"/>
  <c r="AM29" i="2"/>
  <c r="AE20" i="2"/>
  <c r="AC26" i="2"/>
  <c r="AI25" i="2" l="1"/>
  <c r="AI18" i="2" s="1"/>
  <c r="AI16" i="2" s="1"/>
  <c r="AM26" i="2"/>
  <c r="AC25" i="2"/>
  <c r="AK18" i="2"/>
  <c r="AK16" i="2" s="1"/>
  <c r="AE16" i="2"/>
  <c r="AC18" i="2" l="1"/>
  <c r="AC16" i="2" s="1"/>
</calcChain>
</file>

<file path=xl/sharedStrings.xml><?xml version="1.0" encoding="utf-8"?>
<sst xmlns="http://schemas.openxmlformats.org/spreadsheetml/2006/main" count="1794" uniqueCount="175">
  <si>
    <t xml:space="preserve">  Наименование инвестиционного проекта (группы инвестиционных проектов)</t>
  </si>
  <si>
    <t>1</t>
  </si>
  <si>
    <t>1.4</t>
  </si>
  <si>
    <t>29.1</t>
  </si>
  <si>
    <t>29.2</t>
  </si>
  <si>
    <t>29.3</t>
  </si>
  <si>
    <t>29.4</t>
  </si>
  <si>
    <t>29.5</t>
  </si>
  <si>
    <t>29.6</t>
  </si>
  <si>
    <t>Всего, в т.ч.:</t>
  </si>
  <si>
    <t>Год начала  реализации инвестиционного проекта</t>
  </si>
  <si>
    <t>Год окончания реализации инвестиционного проекта</t>
  </si>
  <si>
    <t>Итого за период реализации инвестиционной программы
(план)</t>
  </si>
  <si>
    <t>Итого за период реализации инвестиционной программы
(предложение по корректировке утвержденного плана)</t>
  </si>
  <si>
    <t>Краткое обоснование корректировки утвержденного плана</t>
  </si>
  <si>
    <t>Номер группы инвести-ционных проектов</t>
  </si>
  <si>
    <t>Освоение капитальных вложений в прогнозных ценах соответствующих лет, млн рублей  (без НДС)</t>
  </si>
  <si>
    <t>Остаток освоения капитальных вложений, 
млн рублей (без НДС)</t>
  </si>
  <si>
    <t>Оценка полной стоимости в прогнозных ценах соответствующих лет, 
млн рублей (без НДС)</t>
  </si>
  <si>
    <t>План</t>
  </si>
  <si>
    <t>Предложение по корректировке утвержденного  плана</t>
  </si>
  <si>
    <t>Предложение по корректировке утвержденного плана</t>
  </si>
  <si>
    <t>Форма 3. План освоения капитальных вложений по инвестиционным проектам</t>
  </si>
  <si>
    <t>в базисном уровне цен</t>
  </si>
  <si>
    <t>в прогнозных ценах соответствующих лет</t>
  </si>
  <si>
    <t>нд</t>
  </si>
  <si>
    <t>оборудование</t>
  </si>
  <si>
    <t>проектно-изыскательские работы</t>
  </si>
  <si>
    <t>прочие затраты</t>
  </si>
  <si>
    <t>строительные работы, реконструкция, монтаж оборудования</t>
  </si>
  <si>
    <t xml:space="preserve">Текущая стадия реализации инвестиционного проекта  </t>
  </si>
  <si>
    <t xml:space="preserve">План </t>
  </si>
  <si>
    <t xml:space="preserve">Факт 
(Предложение по корректировке утвержденного плана) </t>
  </si>
  <si>
    <t>ВСЕГО по инвестиционной программе, в том числе:</t>
  </si>
  <si>
    <t>С</t>
  </si>
  <si>
    <t>29.7</t>
  </si>
  <si>
    <t>29.8</t>
  </si>
  <si>
    <t>29.9</t>
  </si>
  <si>
    <t>29.10</t>
  </si>
  <si>
    <t xml:space="preserve">                                                                                                          полное наименование субъекта электроэнергетики</t>
  </si>
  <si>
    <t>Год раскрытия информации: 2019 год</t>
  </si>
  <si>
    <r>
      <t>Полная сметная стоимость инвестиционного проекта в соответствии с утвержденной проектной документацией</t>
    </r>
    <r>
      <rPr>
        <b/>
        <vertAlign val="superscript"/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в базисном уровне цен, млн рублей (без НДС)</t>
    </r>
  </si>
  <si>
    <r>
      <t xml:space="preserve">Утвержденные плановые значения показателей приведены в соответствии с </t>
    </r>
    <r>
      <rPr>
        <u/>
        <sz val="14"/>
        <rFont val="Times New Roman"/>
        <family val="1"/>
        <charset val="204"/>
      </rPr>
      <t>решение об утверждении инвестиционной программы отсутствует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</si>
  <si>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</si>
  <si>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2020 год</t>
  </si>
  <si>
    <t>2021 год</t>
  </si>
  <si>
    <t>2022 год</t>
  </si>
  <si>
    <t>2023 год</t>
  </si>
  <si>
    <t>2024 год</t>
  </si>
  <si>
    <t xml:space="preserve">План 
на 01.01.2019 года </t>
  </si>
  <si>
    <t xml:space="preserve">Предложение по корректировке утвержденного плана 
на 01.01.2019 года </t>
  </si>
  <si>
    <t>Освоение капитальных вложений 2019 года  в прогнозных ценах соответствующих лет, млн рублей (без НДС)</t>
  </si>
  <si>
    <t xml:space="preserve">План                          на 01.01.2019 года </t>
  </si>
  <si>
    <t>Идентификатор инвестиционного проекта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</si>
  <si>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</si>
  <si>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</si>
  <si>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</si>
  <si>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</si>
  <si>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</si>
  <si>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</si>
  <si>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</si>
  <si>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</si>
  <si>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</si>
  <si>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</si>
  <si>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</si>
  <si>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</si>
  <si>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0</t>
  </si>
  <si>
    <t>Приморский край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</si>
  <si>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</si>
  <si>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</si>
  <si>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</si>
  <si>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</si>
  <si>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1.2.1.2</t>
  </si>
  <si>
    <t>1.2.1.2.1</t>
  </si>
  <si>
    <t>1.2.1.2.2</t>
  </si>
  <si>
    <t>1.2.1.2.3</t>
  </si>
  <si>
    <t>1.2.1.2.5</t>
  </si>
  <si>
    <t>1.2.1.2.6</t>
  </si>
  <si>
    <t>1.2.1.2.7</t>
  </si>
  <si>
    <t>1.2.1.2.8</t>
  </si>
  <si>
    <t xml:space="preserve">Модернизация высоковольтного оборудования  ТП №830 в ячейках ввода фидеров №5, 6  ПС 35/6 "Коммунар" </t>
  </si>
  <si>
    <t>1.2.1.2.9</t>
  </si>
  <si>
    <t>1.2.1.2.10</t>
  </si>
  <si>
    <t>1.2.1.2.11</t>
  </si>
  <si>
    <t>1.2.1.2.12</t>
  </si>
  <si>
    <t>1.2.1.2.13</t>
  </si>
  <si>
    <t>1.2.1.2.14</t>
  </si>
  <si>
    <t>1.2.1.2.15</t>
  </si>
  <si>
    <t>1.2.1.2.16</t>
  </si>
  <si>
    <t>1.2.1.2.17</t>
  </si>
  <si>
    <t>1.2.1.2.18</t>
  </si>
  <si>
    <t>1.2.2</t>
  </si>
  <si>
    <t>Реконтрукция, модернизация, техническое перевооружение линий электропередачи всего, в том числе:</t>
  </si>
  <si>
    <t>1.2.2.1</t>
  </si>
  <si>
    <t>Реконструкция линий электропередачи всего, в том числе:</t>
  </si>
  <si>
    <t>1.2.2.1.1</t>
  </si>
  <si>
    <t>1.2.2.1.2</t>
  </si>
  <si>
    <t>1.2.2.1.3</t>
  </si>
  <si>
    <t>Прочее новое строительство объектов электросетевого хозяйства всего, в том числе: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</si>
  <si>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</si>
  <si>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</si>
  <si>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</si>
  <si>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</si>
  <si>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</si>
  <si>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</si>
  <si>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</si>
  <si>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</si>
  <si>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 xml:space="preserve">Модернизация высоковольтного оборудования  РП №11, РП №5, ТП №205, ТП №245 в ячейках ввода фидеров №2,6,7,10,15,18 ПС 110/6  "Гранит" </t>
  </si>
  <si>
    <t>П</t>
  </si>
  <si>
    <t xml:space="preserve">Фактический объем освоения капитальных вложений на 01.01.2019 год, млн рублей 
(без НДС) 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</si>
  <si>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Инвестиционная программа     </t>
    </r>
    <r>
      <rPr>
        <u/>
        <sz val="14"/>
        <rFont val="Times New Roman"/>
        <family val="1"/>
      </rPr>
      <t xml:space="preserve"> МУП "Уссурийск-Электросеть"</t>
    </r>
  </si>
  <si>
    <t>Модернизация высоковольтного оборудования  ТП №820, ТП №821 в ячейках ввода фидеров №2, 8 ПС 35/10 "Боневур"</t>
  </si>
  <si>
    <t xml:space="preserve"> Модернизация высоковольтного оборудования  ТП №811 в ячейке ввода фидера №4 ПС 35/10 "Борисовка" </t>
  </si>
  <si>
    <t>Модернизация высоковольтного оборудования  ТП №400, ТП №404, ТП №407, ТП №409, ТП №415,ТП № 427, ТП№431 в ячейках ввода фидеров №1, 2, 3, 5, 6, 8, 9, 10, 12, 13, 14                              ПС 110/6  "Междуречье"</t>
  </si>
  <si>
    <t>1.2.2.1.4</t>
  </si>
  <si>
    <t>Реконструкция КЛ-6 кВ Ф-9                               ПС "Молокозавод"-ТП№198</t>
  </si>
  <si>
    <t>Строительство кабельно-воздушной линии 6 кВ ТП№749-ТП№790 Ф-6  ПС "ЛРЗ"</t>
  </si>
  <si>
    <t>Строительство ВЛ-6 кВ Ф-4 ПС "Борисовка"-ТП№811</t>
  </si>
  <si>
    <t>1.4.9</t>
  </si>
  <si>
    <t>1.4.10</t>
  </si>
  <si>
    <t>1.4.11</t>
  </si>
  <si>
    <t>1.4.12</t>
  </si>
  <si>
    <t>Строительство кабельно-воздушной линии 10 кВ ТП№516-РП№8</t>
  </si>
  <si>
    <t>Директор МУП "Уссурийск-Электросеть"                                                            В.И. Можара</t>
  </si>
  <si>
    <t>1.2.1.1</t>
  </si>
  <si>
    <t>Реконструкция трансформаторных и иных подстанций, всего, в том числе:</t>
  </si>
  <si>
    <t>1.2.1.1.1</t>
  </si>
  <si>
    <t>Реконструкция КТП№231</t>
  </si>
  <si>
    <t>1.2.2.1.5</t>
  </si>
  <si>
    <t>Реконструкция ВЛ-6 кВ ТП№92-ТП№135 с отпайками на ТП№231,ТП№66</t>
  </si>
  <si>
    <t xml:space="preserve">Модернизация высоковольтного оборудования  ТП №62, ТП №87, ТП №260 в ячейках ввода фидеров № 1,  4, 10   ПС 110/6  "МЖК" </t>
  </si>
  <si>
    <t>Модернизация, техническое перевооружение трансформаторных и иных подстанций, распределительных пунктов всего, в том числе:</t>
  </si>
  <si>
    <t>Строительство комплектной трансформаторной подстанции по адресу: г. Уссурийск,  ул.Чичерина,79-а</t>
  </si>
  <si>
    <t>1.2.1.2.4</t>
  </si>
  <si>
    <t>Модернизация высоковольтного оборудования  ТП №82 в ячейках ввода фидеров №4 ПС 110/6  "Завод"</t>
  </si>
  <si>
    <t>Модернизация высоковольтного оборудования  ТП №748, ТП №781,  в ячейках ввода фидеров №1, 2  ПС 35/6 "Известковая"</t>
  </si>
  <si>
    <t>Модернизация высоковольтного оборудования  ТП№786, ТП№740, ТП №362, ТП №360 в ячейках ввода фидеров №24,25, 4, 13, 14  ПС 110/35/6 "Кожзавод"</t>
  </si>
  <si>
    <t xml:space="preserve">Модернизация высоковольтного оборудования  ТП №710, ТП №749, ТП №750, ТП №752 в ячейках ввода фидеров № 1, 5, 6, 11, 12  ПС 110/6  "ЛРЗ" </t>
  </si>
  <si>
    <t xml:space="preserve">Модернизация высоковольтного оборудования  ТП №191 в ячейке ввода фидера №2   ПС 35/6 "Мелькомбинат" </t>
  </si>
  <si>
    <t>Модернизация высоковольтного оборудования ТП №696,ТП№605,ТП№609,  ТП№604, ТП№600, ТП№627 в ячейках ввода фидеров №1, 2, 4, 5, 9, 6  ПС 110/6  "Новоникольск"</t>
  </si>
  <si>
    <t xml:space="preserve">Модернизация высоковольтного оборудования  ТП №39, ТП №120, ТП №412  в ячейках ввода фидеров №3, 4, 7    ПС 35/6  "УМЗ" </t>
  </si>
  <si>
    <t xml:space="preserve">Модернизация высоковольтного оборудования  ТП №318, ТП№145, ТП №345, ТП№323 в ячейках ввода фидеров №1,4,5,6  ПС 110/35/6 "Уссурийск 1" </t>
  </si>
  <si>
    <t>Реконструкция кабельно-воздушной линии 10 кВ Ф-15, ф-30  ПС "Промышленная" до РП№8</t>
  </si>
  <si>
    <t>Реконструкция кабельных линий 10 кВ от РП№8: КЛ-10 кВ РП№8-ТП№506, КЛ-10 кВ РП№8-ТП№509; КЛ-10 кВ РП№8-ТП№510, КЛ-10 кВ РП№8-опора ВЛ-10 кВ ТП№507</t>
  </si>
  <si>
    <t xml:space="preserve">Строительство распределительного пункта №8 по адресу: г. Уссурийск,  ул. Коммунальная, 4-а </t>
  </si>
  <si>
    <t>Модернизация высоковольтного оборудования в РП №2 по адресу: г. Уссурийск, ул. Фрунзе, 95-а</t>
  </si>
  <si>
    <t>Модернизация высоковольтного оборудования   ТП №157, ТП №144 в ячейках ввода фидеров №11,6   ПС 110/35/6  "Студгородок"</t>
  </si>
  <si>
    <t>Строительство ВЛ-6 кВ Ф-1, Ф-6                                          ПС "Раковка"</t>
  </si>
  <si>
    <t>Строительство ВЛ-6 кВ Ф-5, Ф-4                                        РП "Норки"</t>
  </si>
  <si>
    <t>Реконструкция ВЛ-6 кВ Ф-1, Ф-2                                           ПС "Новоникольск"</t>
  </si>
  <si>
    <t>Модернизация высоковольтного оборудования  РП №10, ТП№56  в ячейках ввода фидеров №1, 3, 9   ПС 220/110/35/6  "Уссурийск 2"</t>
  </si>
  <si>
    <t xml:space="preserve">Модернизация высоковольтного оборудования  ТП №105, ТП №215, ТП №126, ТП №98, ТП №198, ТП №20  в ячейках ввода фидеров №1, 4,  5, 6, 10  ПС 35/6  "Молокозавод" </t>
  </si>
  <si>
    <t>Строительство комплектной трансформаторной подстанции по адресу: г. Уссурийск,                            ул. Советская, 40-а</t>
  </si>
  <si>
    <t>Строительство комплектной трансформаторной подстанции  по  адресу: г. Уссурийск,                         ул. Владивостокское шоссе, 20-б</t>
  </si>
  <si>
    <t>Строительство комплектной трансформаторной подстанции по адресу:  г. Уссурийск,                          ул. Промышленная, 12-а</t>
  </si>
  <si>
    <t xml:space="preserve"> Строительство комплектной трансформаторной подстанции по адресу: г. Уссурийск,                          ул. Воровского, 103-а</t>
  </si>
  <si>
    <t xml:space="preserve"> Строительство комплектной трансформаторной подстанции по адресу: г. Уссурийск,                            ул. Достоевского, 5-а</t>
  </si>
  <si>
    <t>1.2.3</t>
  </si>
  <si>
    <t>Развитие и модернизация учета электрической энергии 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</si>
  <si>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</si>
  <si>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</si>
  <si>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</si>
  <si>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 xml:space="preserve">Установка приборов учета, класс напряжения 6 (10) кВ, всего, в том числе : </t>
  </si>
  <si>
    <t>1.6</t>
  </si>
  <si>
    <t>Прочие инвестиционные проекты, всего, в том числе:</t>
  </si>
  <si>
    <t>1.6.1</t>
  </si>
  <si>
    <t>Покупка установки горизонтально-направленного бурения</t>
  </si>
  <si>
    <t xml:space="preserve">Покупка гидравлической тягово-тормозной (реверсивной)  машины </t>
  </si>
  <si>
    <t>1.6.2</t>
  </si>
  <si>
    <t>нн</t>
  </si>
  <si>
    <t>1.2.3.1.1</t>
  </si>
  <si>
    <t>1.2.3.2.1</t>
  </si>
  <si>
    <t>Установка приборов учета, класс напряжения 0,22 (0,4) кВ</t>
  </si>
  <si>
    <t>Установка приборов учета, класс напряжения 6 (10) кВ</t>
  </si>
  <si>
    <t>Приложение  №3 к приказуМинэнерго России   от «05» мая 2016 г. № 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</si>
</sst>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5" x14ac:knownFonts="1">
    <font>
      <sz val="11"/>
      <color rgb="FF000000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u/>
      <sz val="14"/>
      <name val="Times New Roman"/>
      <family val="1"/>
      <charset val="204"/>
    </font>
    <font>
      <sz val="14"/>
      <name val="Times New Roman"/>
      <family val="1"/>
    </font>
    <font>
      <u/>
      <sz val="14"/>
      <name val="Times New Roman"/>
      <family val="1"/>
    </font>
    <font>
      <sz val="8"/>
      <name val="Times New Roman"/>
      <family val="1"/>
      <charset val="204"/>
    </font>
    <font>
      <b/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b/>
      <sz val="14"/>
      <name val="Calibri"/>
      <family val="2"/>
      <scheme val="minor"/>
    </font>
    <font>
      <sz val="12"/>
      <color rgb="FF00B050"/>
      <name val="Times New Roman"/>
      <family val="1"/>
      <charset val="204"/>
    </font>
    <font>
      <sz val="8"/>
      <color rgb="FF00B050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91">
    <xf numFmtId="0" fontId="0" fillId="0" borderId="0" xfId="0"/>
    <xf numFmtId="0" fontId="1" fillId="0" borderId="0" xfId="0" applyFont="1" applyFill="1"/>
    <xf numFmtId="0" fontId="1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0" fontId="1" fillId="0" borderId="0" xfId="0" applyFont="1" applyFill="1" applyAlignment="1"/>
    <xf numFmtId="0" fontId="6" fillId="0" borderId="0" xfId="0" applyFont="1"/>
    <xf numFmtId="0" fontId="11" fillId="0" borderId="0" xfId="0" applyFont="1"/>
    <xf numFmtId="0" fontId="12" fillId="0" borderId="0" xfId="0" applyFont="1" applyAlignment="1">
      <alignment horizontal="center"/>
    </xf>
    <xf numFmtId="0" fontId="7" fillId="0" borderId="0" xfId="0" applyFont="1"/>
    <xf numFmtId="0" fontId="3" fillId="0" borderId="0" xfId="0" applyFont="1" applyAlignment="1">
      <alignment horizontal="center"/>
    </xf>
    <xf numFmtId="0" fontId="13" fillId="0" borderId="0" xfId="0" applyFont="1"/>
    <xf numFmtId="0" fontId="12" fillId="0" borderId="0" xfId="0" applyFont="1"/>
    <xf numFmtId="0" fontId="9" fillId="0" borderId="0" xfId="0" applyFont="1"/>
    <xf numFmtId="0" fontId="9" fillId="0" borderId="0" xfId="0" applyFont="1" applyAlignment="1">
      <alignment vertical="center"/>
    </xf>
    <xf numFmtId="0" fontId="13" fillId="0" borderId="0" xfId="0" applyFont="1" applyAlignment="1">
      <alignment vertical="top"/>
    </xf>
    <xf numFmtId="0" fontId="14" fillId="0" borderId="0" xfId="0" applyFont="1"/>
    <xf numFmtId="1" fontId="5" fillId="0" borderId="0" xfId="0" applyNumberFormat="1" applyFont="1" applyFill="1" applyBorder="1" applyAlignment="1">
      <alignment vertical="top"/>
    </xf>
    <xf numFmtId="0" fontId="3" fillId="0" borderId="0" xfId="0" applyFont="1" applyFill="1"/>
    <xf numFmtId="0" fontId="3" fillId="0" borderId="2" xfId="1" applyFont="1" applyFill="1" applyBorder="1" applyAlignment="1">
      <alignment horizontal="center" vertical="center" textRotation="90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12" fillId="0" borderId="0" xfId="0" applyFont="1" applyAlignment="1">
      <alignment horizontal="center"/>
    </xf>
    <xf numFmtId="49" fontId="1" fillId="2" borderId="2" xfId="2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2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 wrapText="1"/>
    </xf>
    <xf numFmtId="49" fontId="5" fillId="2" borderId="2" xfId="2" applyNumberFormat="1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/>
    <xf numFmtId="0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2" xfId="1" applyNumberFormat="1" applyFont="1" applyFill="1" applyBorder="1" applyAlignment="1">
      <alignment horizontal="center" vertical="center" wrapText="1"/>
    </xf>
    <xf numFmtId="164" fontId="1" fillId="2" borderId="2" xfId="1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2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wrapText="1"/>
    </xf>
    <xf numFmtId="2" fontId="5" fillId="2" borderId="2" xfId="2" applyNumberFormat="1" applyFont="1" applyFill="1" applyBorder="1" applyAlignment="1">
      <alignment horizontal="center" vertical="center"/>
    </xf>
    <xf numFmtId="2" fontId="5" fillId="2" borderId="2" xfId="2" applyNumberFormat="1" applyFont="1" applyFill="1" applyBorder="1" applyAlignment="1">
      <alignment horizontal="center" vertical="center" wrapText="1"/>
    </xf>
    <xf numFmtId="0" fontId="1" fillId="2" borderId="2" xfId="2" applyFont="1" applyFill="1" applyBorder="1" applyAlignment="1">
      <alignment horizontal="left" vertical="center" wrapText="1"/>
    </xf>
    <xf numFmtId="0" fontId="20" fillId="0" borderId="0" xfId="0" applyFont="1"/>
    <xf numFmtId="0" fontId="21" fillId="0" borderId="0" xfId="0" applyFont="1" applyAlignment="1">
      <alignment horizontal="center"/>
    </xf>
    <xf numFmtId="0" fontId="19" fillId="0" borderId="0" xfId="0" applyFont="1"/>
    <xf numFmtId="0" fontId="22" fillId="0" borderId="0" xfId="0" applyFont="1"/>
    <xf numFmtId="0" fontId="3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5" fillId="2" borderId="2" xfId="2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24" fillId="0" borderId="0" xfId="0" applyFont="1"/>
    <xf numFmtId="0" fontId="12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1" fontId="5" fillId="0" borderId="3" xfId="0" applyNumberFormat="1" applyFont="1" applyFill="1" applyBorder="1" applyAlignment="1">
      <alignment horizontal="center" vertical="top"/>
    </xf>
    <xf numFmtId="0" fontId="2" fillId="0" borderId="0" xfId="0" applyFont="1" applyFill="1" applyAlignment="1"/>
    <xf numFmtId="0" fontId="2" fillId="0" borderId="0" xfId="0" applyFont="1" applyAlignment="1"/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right" wrapText="1"/>
    </xf>
  </cellXfs>
  <cellStyles count="3">
    <cellStyle name="Обычный" xfId="0" builtinId="0"/>
    <cellStyle name="Обычный 3" xfId="1"/>
    <cellStyle name="Обычный 7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Z80"/>
  <sheetViews>
    <sheetView tabSelected="1" view="pageBreakPreview" zoomScale="40" zoomScaleNormal="84" zoomScaleSheetLayoutView="40" workbookViewId="0">
      <selection activeCell="A77" sqref="A77:XFD77"/>
    </sheetView>
  </sheetViews>
  <sheetFormatPr defaultRowHeight="14.4" x14ac:dyDescent="0.3"/>
  <cols>
    <col min="1" max="1" width="11.88671875" style="6" customWidth="1"/>
    <col min="2" max="2" width="50" style="6" customWidth="1"/>
    <col min="3" max="3" width="14.5546875" style="9" customWidth="1"/>
    <col min="4" max="4" width="11.33203125" style="6" customWidth="1"/>
    <col min="5" max="5" width="11.33203125" style="9" customWidth="1"/>
    <col min="6" max="6" width="20.6640625" style="9" customWidth="1"/>
    <col min="7" max="7" width="20.6640625" style="6" customWidth="1"/>
    <col min="8" max="8" width="20.6640625" style="9" customWidth="1"/>
    <col min="9" max="9" width="20.6640625" style="6" customWidth="1"/>
    <col min="10" max="10" width="20.6640625" style="9" customWidth="1"/>
    <col min="11" max="15" width="9.33203125" style="54" customWidth="1"/>
    <col min="16" max="20" width="9.33203125" style="6" customWidth="1"/>
    <col min="21" max="21" width="9.33203125" style="9" customWidth="1"/>
    <col min="22" max="22" width="9.33203125" style="54" customWidth="1"/>
    <col min="23" max="23" width="9.33203125" style="9" customWidth="1"/>
    <col min="24" max="24" width="9.33203125" style="54" customWidth="1"/>
    <col min="25" max="25" width="9.33203125" style="9" customWidth="1"/>
    <col min="26" max="26" width="9.33203125" style="6" customWidth="1"/>
    <col min="27" max="38" width="20.6640625" style="9" customWidth="1"/>
    <col min="39" max="39" width="17.6640625" style="9" customWidth="1"/>
    <col min="40" max="40" width="19.6640625" style="9" customWidth="1"/>
    <col min="41" max="41" width="30.88671875" style="9" customWidth="1"/>
  </cols>
  <sheetData>
    <row r="1" spans="1:78" s="11" customFormat="1" ht="51" customHeight="1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51"/>
      <c r="L1" s="51"/>
      <c r="M1" s="51"/>
      <c r="N1" s="51"/>
      <c r="O1" s="51"/>
      <c r="P1" s="7"/>
      <c r="Q1" s="7"/>
      <c r="R1" s="7"/>
      <c r="S1" s="7"/>
      <c r="T1" s="7"/>
      <c r="U1" s="7"/>
      <c r="V1" s="51"/>
      <c r="W1" s="7"/>
      <c r="X1" s="51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N1" s="7"/>
      <c r="AO1" s="90" t="s">
        <v>174</v>
      </c>
    </row>
    <row r="2" spans="1:78" s="13" customFormat="1" ht="19.5" customHeight="1" x14ac:dyDescent="0.35">
      <c r="A2" s="66" t="s">
        <v>22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</row>
    <row r="3" spans="1:78" s="13" customFormat="1" ht="9.75" customHeight="1" x14ac:dyDescent="0.35">
      <c r="A3" s="8"/>
      <c r="B3" s="8"/>
      <c r="C3" s="10"/>
      <c r="D3" s="8"/>
      <c r="E3" s="22"/>
      <c r="F3" s="8"/>
      <c r="G3" s="8"/>
      <c r="H3" s="10"/>
      <c r="I3" s="8"/>
      <c r="J3" s="10"/>
      <c r="K3" s="52"/>
      <c r="L3" s="52"/>
      <c r="M3" s="52"/>
      <c r="N3" s="52"/>
      <c r="O3" s="52"/>
      <c r="P3" s="8"/>
      <c r="Q3" s="8"/>
      <c r="R3" s="8"/>
      <c r="S3" s="8"/>
      <c r="T3" s="8"/>
      <c r="U3" s="10"/>
      <c r="V3" s="52"/>
      <c r="W3" s="10"/>
      <c r="X3" s="52"/>
      <c r="Y3" s="10"/>
      <c r="Z3" s="8"/>
      <c r="AA3" s="10"/>
      <c r="AB3" s="10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8"/>
      <c r="AQ3" s="8"/>
      <c r="AR3" s="8"/>
      <c r="AS3" s="8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</row>
    <row r="4" spans="1:78" s="13" customFormat="1" ht="21" customHeight="1" x14ac:dyDescent="0.35">
      <c r="A4" s="67" t="s">
        <v>110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</row>
    <row r="5" spans="1:78" s="11" customFormat="1" ht="23.25" customHeight="1" x14ac:dyDescent="0.2">
      <c r="A5" s="68" t="s">
        <v>39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</row>
    <row r="6" spans="1:78" s="11" customFormat="1" ht="9.75" customHeigh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53"/>
      <c r="L6" s="53"/>
      <c r="M6" s="53"/>
      <c r="N6" s="53"/>
      <c r="O6" s="53"/>
      <c r="P6" s="2"/>
      <c r="Q6" s="2"/>
      <c r="R6" s="2"/>
      <c r="S6" s="2"/>
      <c r="T6" s="2"/>
      <c r="U6" s="2"/>
      <c r="V6" s="53"/>
      <c r="W6" s="2"/>
      <c r="X6" s="53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16"/>
      <c r="AQ6" s="16"/>
      <c r="AR6" s="16"/>
      <c r="AS6" s="16"/>
    </row>
    <row r="7" spans="1:78" s="11" customFormat="1" ht="20.25" customHeight="1" x14ac:dyDescent="0.35">
      <c r="A7" s="69" t="s">
        <v>40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</row>
    <row r="8" spans="1:78" s="2" customFormat="1" ht="9.75" customHeight="1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</row>
    <row r="9" spans="1:78" s="2" customFormat="1" ht="22.5" customHeight="1" x14ac:dyDescent="0.35">
      <c r="A9" s="78" t="s">
        <v>42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</row>
    <row r="10" spans="1:78" s="2" customFormat="1" ht="18.75" customHeight="1" x14ac:dyDescent="0.3">
      <c r="A10" s="80" t="s">
        <v>43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</row>
    <row r="11" spans="1:78" s="2" customFormat="1" ht="15.75" customHeight="1" x14ac:dyDescent="0.3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17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</row>
    <row r="12" spans="1:78" s="18" customFormat="1" ht="72.75" customHeight="1" x14ac:dyDescent="0.3">
      <c r="A12" s="77" t="s">
        <v>15</v>
      </c>
      <c r="B12" s="77" t="s">
        <v>0</v>
      </c>
      <c r="C12" s="77" t="s">
        <v>53</v>
      </c>
      <c r="D12" s="89" t="s">
        <v>30</v>
      </c>
      <c r="E12" s="89" t="s">
        <v>10</v>
      </c>
      <c r="F12" s="77" t="s">
        <v>11</v>
      </c>
      <c r="G12" s="77"/>
      <c r="H12" s="77" t="s">
        <v>41</v>
      </c>
      <c r="I12" s="77"/>
      <c r="J12" s="84" t="s">
        <v>109</v>
      </c>
      <c r="K12" s="70" t="s">
        <v>18</v>
      </c>
      <c r="L12" s="71"/>
      <c r="M12" s="71"/>
      <c r="N12" s="71"/>
      <c r="O12" s="71"/>
      <c r="P12" s="71"/>
      <c r="Q12" s="71"/>
      <c r="R12" s="71"/>
      <c r="S12" s="71"/>
      <c r="T12" s="72"/>
      <c r="U12" s="70" t="s">
        <v>17</v>
      </c>
      <c r="V12" s="71"/>
      <c r="W12" s="71"/>
      <c r="X12" s="71"/>
      <c r="Y12" s="71"/>
      <c r="Z12" s="72"/>
      <c r="AA12" s="73" t="s">
        <v>51</v>
      </c>
      <c r="AB12" s="74"/>
      <c r="AC12" s="73" t="s">
        <v>16</v>
      </c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8"/>
      <c r="AO12" s="77" t="s">
        <v>14</v>
      </c>
    </row>
    <row r="13" spans="1:78" s="18" customFormat="1" ht="156.6" customHeight="1" x14ac:dyDescent="0.3">
      <c r="A13" s="77"/>
      <c r="B13" s="77"/>
      <c r="C13" s="77"/>
      <c r="D13" s="89"/>
      <c r="E13" s="89"/>
      <c r="F13" s="77"/>
      <c r="G13" s="77"/>
      <c r="H13" s="77"/>
      <c r="I13" s="77"/>
      <c r="J13" s="85"/>
      <c r="K13" s="70" t="s">
        <v>19</v>
      </c>
      <c r="L13" s="71"/>
      <c r="M13" s="71"/>
      <c r="N13" s="71"/>
      <c r="O13" s="72"/>
      <c r="P13" s="70" t="s">
        <v>20</v>
      </c>
      <c r="Q13" s="71"/>
      <c r="R13" s="71"/>
      <c r="S13" s="71"/>
      <c r="T13" s="72"/>
      <c r="U13" s="77" t="s">
        <v>52</v>
      </c>
      <c r="V13" s="77"/>
      <c r="W13" s="70" t="s">
        <v>49</v>
      </c>
      <c r="X13" s="72"/>
      <c r="Y13" s="77" t="s">
        <v>50</v>
      </c>
      <c r="Z13" s="77"/>
      <c r="AA13" s="75"/>
      <c r="AB13" s="76"/>
      <c r="AC13" s="79" t="s">
        <v>44</v>
      </c>
      <c r="AD13" s="79"/>
      <c r="AE13" s="79" t="s">
        <v>45</v>
      </c>
      <c r="AF13" s="79"/>
      <c r="AG13" s="79" t="s">
        <v>46</v>
      </c>
      <c r="AH13" s="79"/>
      <c r="AI13" s="79" t="s">
        <v>47</v>
      </c>
      <c r="AJ13" s="79"/>
      <c r="AK13" s="79" t="s">
        <v>48</v>
      </c>
      <c r="AL13" s="79"/>
      <c r="AM13" s="77" t="s">
        <v>12</v>
      </c>
      <c r="AN13" s="77" t="s">
        <v>13</v>
      </c>
      <c r="AO13" s="77"/>
    </row>
    <row r="14" spans="1:78" s="18" customFormat="1" ht="213" customHeight="1" x14ac:dyDescent="0.3">
      <c r="A14" s="77"/>
      <c r="B14" s="77"/>
      <c r="C14" s="77"/>
      <c r="D14" s="89"/>
      <c r="E14" s="89"/>
      <c r="F14" s="57" t="s">
        <v>19</v>
      </c>
      <c r="G14" s="57" t="s">
        <v>21</v>
      </c>
      <c r="H14" s="57" t="s">
        <v>31</v>
      </c>
      <c r="I14" s="57" t="s">
        <v>21</v>
      </c>
      <c r="J14" s="86"/>
      <c r="K14" s="58" t="s">
        <v>9</v>
      </c>
      <c r="L14" s="58" t="s">
        <v>27</v>
      </c>
      <c r="M14" s="58" t="s">
        <v>29</v>
      </c>
      <c r="N14" s="19" t="s">
        <v>26</v>
      </c>
      <c r="O14" s="19" t="s">
        <v>28</v>
      </c>
      <c r="P14" s="58" t="s">
        <v>9</v>
      </c>
      <c r="Q14" s="58" t="s">
        <v>27</v>
      </c>
      <c r="R14" s="58" t="s">
        <v>29</v>
      </c>
      <c r="S14" s="19" t="s">
        <v>26</v>
      </c>
      <c r="T14" s="19" t="s">
        <v>28</v>
      </c>
      <c r="U14" s="58" t="s">
        <v>23</v>
      </c>
      <c r="V14" s="58" t="s">
        <v>24</v>
      </c>
      <c r="W14" s="58" t="s">
        <v>23</v>
      </c>
      <c r="X14" s="58" t="s">
        <v>24</v>
      </c>
      <c r="Y14" s="58" t="s">
        <v>23</v>
      </c>
      <c r="Z14" s="58" t="s">
        <v>24</v>
      </c>
      <c r="AA14" s="55" t="s">
        <v>19</v>
      </c>
      <c r="AB14" s="55" t="s">
        <v>32</v>
      </c>
      <c r="AC14" s="55" t="s">
        <v>19</v>
      </c>
      <c r="AD14" s="55" t="s">
        <v>32</v>
      </c>
      <c r="AE14" s="55" t="s">
        <v>19</v>
      </c>
      <c r="AF14" s="55" t="s">
        <v>32</v>
      </c>
      <c r="AG14" s="55" t="s">
        <v>19</v>
      </c>
      <c r="AH14" s="55" t="s">
        <v>32</v>
      </c>
      <c r="AI14" s="55" t="s">
        <v>19</v>
      </c>
      <c r="AJ14" s="55" t="s">
        <v>32</v>
      </c>
      <c r="AK14" s="55" t="s">
        <v>19</v>
      </c>
      <c r="AL14" s="55" t="s">
        <v>32</v>
      </c>
      <c r="AM14" s="77"/>
      <c r="AN14" s="77"/>
      <c r="AO14" s="77"/>
    </row>
    <row r="15" spans="1:78" s="21" customFormat="1" ht="19.5" customHeight="1" x14ac:dyDescent="0.3">
      <c r="A15" s="55">
        <v>1</v>
      </c>
      <c r="B15" s="55">
        <v>2</v>
      </c>
      <c r="C15" s="55">
        <v>3</v>
      </c>
      <c r="D15" s="55">
        <v>4</v>
      </c>
      <c r="E15" s="55">
        <v>5</v>
      </c>
      <c r="F15" s="55">
        <v>6</v>
      </c>
      <c r="G15" s="55">
        <v>7</v>
      </c>
      <c r="H15" s="55">
        <v>8</v>
      </c>
      <c r="I15" s="55">
        <v>9</v>
      </c>
      <c r="J15" s="55">
        <v>10</v>
      </c>
      <c r="K15" s="55">
        <v>11</v>
      </c>
      <c r="L15" s="55">
        <v>12</v>
      </c>
      <c r="M15" s="55">
        <v>13</v>
      </c>
      <c r="N15" s="55">
        <v>14</v>
      </c>
      <c r="O15" s="55">
        <v>15</v>
      </c>
      <c r="P15" s="55">
        <v>16</v>
      </c>
      <c r="Q15" s="55">
        <v>17</v>
      </c>
      <c r="R15" s="55">
        <v>18</v>
      </c>
      <c r="S15" s="55">
        <v>19</v>
      </c>
      <c r="T15" s="55">
        <v>20</v>
      </c>
      <c r="U15" s="55">
        <v>21</v>
      </c>
      <c r="V15" s="55">
        <v>22</v>
      </c>
      <c r="W15" s="55">
        <v>23</v>
      </c>
      <c r="X15" s="55">
        <v>24</v>
      </c>
      <c r="Y15" s="55">
        <v>25</v>
      </c>
      <c r="Z15" s="55">
        <v>26</v>
      </c>
      <c r="AA15" s="55">
        <v>27</v>
      </c>
      <c r="AB15" s="55">
        <v>28</v>
      </c>
      <c r="AC15" s="20" t="s">
        <v>3</v>
      </c>
      <c r="AD15" s="20" t="s">
        <v>4</v>
      </c>
      <c r="AE15" s="20" t="s">
        <v>5</v>
      </c>
      <c r="AF15" s="20" t="s">
        <v>6</v>
      </c>
      <c r="AG15" s="20" t="s">
        <v>7</v>
      </c>
      <c r="AH15" s="20" t="s">
        <v>8</v>
      </c>
      <c r="AI15" s="20" t="s">
        <v>35</v>
      </c>
      <c r="AJ15" s="20" t="s">
        <v>36</v>
      </c>
      <c r="AK15" s="20" t="s">
        <v>37</v>
      </c>
      <c r="AL15" s="20" t="s">
        <v>38</v>
      </c>
      <c r="AM15" s="55">
        <v>30</v>
      </c>
      <c r="AN15" s="55">
        <v>31</v>
      </c>
      <c r="AO15" s="55">
        <v>32</v>
      </c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</row>
    <row r="16" spans="1:78" s="37" customFormat="1" ht="31.95" customHeight="1" x14ac:dyDescent="0.3">
      <c r="A16" s="29" t="s">
        <v>66</v>
      </c>
      <c r="B16" s="30" t="s">
        <v>33</v>
      </c>
      <c r="C16" s="33" t="s">
        <v>25</v>
      </c>
      <c r="D16" s="29" t="s">
        <v>25</v>
      </c>
      <c r="E16" s="28" t="s">
        <v>25</v>
      </c>
      <c r="F16" s="28" t="s">
        <v>25</v>
      </c>
      <c r="G16" s="28" t="s">
        <v>25</v>
      </c>
      <c r="H16" s="39" t="s">
        <v>25</v>
      </c>
      <c r="I16" s="28" t="s">
        <v>25</v>
      </c>
      <c r="J16" s="28" t="s">
        <v>25</v>
      </c>
      <c r="K16" s="39">
        <f>K18+K20+K22</f>
        <v>145.84815689999999</v>
      </c>
      <c r="L16" s="39">
        <f>L18+L20</f>
        <v>7.0470179999999996</v>
      </c>
      <c r="M16" s="39">
        <f>M18+M20</f>
        <v>17.067670999999997</v>
      </c>
      <c r="N16" s="39">
        <f>N18+N20</f>
        <v>106.73911089999999</v>
      </c>
      <c r="O16" s="39">
        <f>O18+O20+O22</f>
        <v>14.994401000000002</v>
      </c>
      <c r="P16" s="28" t="s">
        <v>25</v>
      </c>
      <c r="Q16" s="28" t="s">
        <v>25</v>
      </c>
      <c r="R16" s="28" t="s">
        <v>25</v>
      </c>
      <c r="S16" s="28" t="s">
        <v>25</v>
      </c>
      <c r="T16" s="28" t="s">
        <v>25</v>
      </c>
      <c r="U16" s="28" t="s">
        <v>25</v>
      </c>
      <c r="V16" s="39">
        <f>V18+V20+V22</f>
        <v>145.8475</v>
      </c>
      <c r="W16" s="28" t="s">
        <v>25</v>
      </c>
      <c r="X16" s="39">
        <f>X18+X20+X22</f>
        <v>145.8475</v>
      </c>
      <c r="Y16" s="28" t="s">
        <v>25</v>
      </c>
      <c r="Z16" s="28" t="s">
        <v>25</v>
      </c>
      <c r="AA16" s="39">
        <f>AA18+AA20+AA22</f>
        <v>145.84797900000001</v>
      </c>
      <c r="AB16" s="28" t="s">
        <v>25</v>
      </c>
      <c r="AC16" s="39">
        <f>AC18+AC20</f>
        <v>32.454244000000003</v>
      </c>
      <c r="AD16" s="38" t="s">
        <v>25</v>
      </c>
      <c r="AE16" s="39">
        <f>AE18+AE20</f>
        <v>31.246945</v>
      </c>
      <c r="AF16" s="38" t="s">
        <v>25</v>
      </c>
      <c r="AG16" s="39">
        <f>AG18+AG20+AG22</f>
        <v>26.608543000000001</v>
      </c>
      <c r="AH16" s="38" t="s">
        <v>25</v>
      </c>
      <c r="AI16" s="39">
        <f>AI18+AI20+AI22</f>
        <v>27.152474000000002</v>
      </c>
      <c r="AJ16" s="38" t="s">
        <v>25</v>
      </c>
      <c r="AK16" s="39">
        <f>AK18+AK20</f>
        <v>28.386237000000001</v>
      </c>
      <c r="AL16" s="38" t="s">
        <v>25</v>
      </c>
      <c r="AM16" s="39">
        <f>AM18+AM20+AM22</f>
        <v>145.84796500000002</v>
      </c>
      <c r="AN16" s="38" t="s">
        <v>25</v>
      </c>
      <c r="AO16" s="45" t="s">
        <v>25</v>
      </c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</row>
    <row r="17" spans="1:69" s="37" customFormat="1" ht="31.95" customHeight="1" x14ac:dyDescent="0.3">
      <c r="A17" s="29" t="s">
        <v>54</v>
      </c>
      <c r="B17" s="30" t="s">
        <v>55</v>
      </c>
      <c r="C17" s="33" t="s">
        <v>25</v>
      </c>
      <c r="D17" s="29" t="s">
        <v>25</v>
      </c>
      <c r="E17" s="28" t="s">
        <v>25</v>
      </c>
      <c r="F17" s="28" t="s">
        <v>25</v>
      </c>
      <c r="G17" s="28" t="s">
        <v>25</v>
      </c>
      <c r="H17" s="28" t="s">
        <v>25</v>
      </c>
      <c r="I17" s="28" t="s">
        <v>25</v>
      </c>
      <c r="J17" s="28" t="s">
        <v>25</v>
      </c>
      <c r="K17" s="28" t="s">
        <v>25</v>
      </c>
      <c r="L17" s="28" t="s">
        <v>25</v>
      </c>
      <c r="M17" s="28" t="s">
        <v>25</v>
      </c>
      <c r="N17" s="28" t="s">
        <v>25</v>
      </c>
      <c r="O17" s="28" t="s">
        <v>25</v>
      </c>
      <c r="P17" s="28" t="s">
        <v>25</v>
      </c>
      <c r="Q17" s="28" t="s">
        <v>25</v>
      </c>
      <c r="R17" s="28" t="s">
        <v>25</v>
      </c>
      <c r="S17" s="28" t="s">
        <v>25</v>
      </c>
      <c r="T17" s="28" t="s">
        <v>25</v>
      </c>
      <c r="U17" s="28" t="s">
        <v>25</v>
      </c>
      <c r="V17" s="28" t="s">
        <v>25</v>
      </c>
      <c r="W17" s="28" t="s">
        <v>25</v>
      </c>
      <c r="X17" s="28" t="s">
        <v>25</v>
      </c>
      <c r="Y17" s="28" t="s">
        <v>25</v>
      </c>
      <c r="Z17" s="28" t="s">
        <v>25</v>
      </c>
      <c r="AA17" s="28" t="s">
        <v>25</v>
      </c>
      <c r="AB17" s="28" t="s">
        <v>25</v>
      </c>
      <c r="AC17" s="38" t="s">
        <v>25</v>
      </c>
      <c r="AD17" s="38" t="s">
        <v>25</v>
      </c>
      <c r="AE17" s="38" t="s">
        <v>25</v>
      </c>
      <c r="AF17" s="38" t="s">
        <v>25</v>
      </c>
      <c r="AG17" s="38" t="s">
        <v>25</v>
      </c>
      <c r="AH17" s="38" t="s">
        <v>25</v>
      </c>
      <c r="AI17" s="38" t="s">
        <v>25</v>
      </c>
      <c r="AJ17" s="38" t="s">
        <v>25</v>
      </c>
      <c r="AK17" s="38" t="s">
        <v>25</v>
      </c>
      <c r="AL17" s="38" t="s">
        <v>25</v>
      </c>
      <c r="AM17" s="39" t="s">
        <v>25</v>
      </c>
      <c r="AN17" s="38" t="s">
        <v>25</v>
      </c>
      <c r="AO17" s="45" t="s">
        <v>25</v>
      </c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</row>
    <row r="18" spans="1:69" s="37" customFormat="1" ht="31.95" customHeight="1" x14ac:dyDescent="0.3">
      <c r="A18" s="29" t="s">
        <v>56</v>
      </c>
      <c r="B18" s="30" t="s">
        <v>57</v>
      </c>
      <c r="C18" s="33" t="s">
        <v>25</v>
      </c>
      <c r="D18" s="29" t="s">
        <v>25</v>
      </c>
      <c r="E18" s="28" t="s">
        <v>25</v>
      </c>
      <c r="F18" s="28" t="s">
        <v>25</v>
      </c>
      <c r="G18" s="28" t="s">
        <v>25</v>
      </c>
      <c r="H18" s="39" t="s">
        <v>25</v>
      </c>
      <c r="I18" s="28" t="s">
        <v>25</v>
      </c>
      <c r="J18" s="28" t="s">
        <v>25</v>
      </c>
      <c r="K18" s="39">
        <f>K25</f>
        <v>91.352156899999997</v>
      </c>
      <c r="L18" s="39">
        <f>L25</f>
        <v>3.1468180000000001</v>
      </c>
      <c r="M18" s="39">
        <f>M25</f>
        <v>12.989477999999998</v>
      </c>
      <c r="N18" s="39">
        <f>N25</f>
        <v>72.463217899999989</v>
      </c>
      <c r="O18" s="39">
        <f>O25</f>
        <v>2.7526430000000004</v>
      </c>
      <c r="P18" s="28" t="s">
        <v>25</v>
      </c>
      <c r="Q18" s="28" t="s">
        <v>25</v>
      </c>
      <c r="R18" s="28" t="s">
        <v>25</v>
      </c>
      <c r="S18" s="28" t="s">
        <v>25</v>
      </c>
      <c r="T18" s="28" t="s">
        <v>25</v>
      </c>
      <c r="U18" s="28" t="s">
        <v>25</v>
      </c>
      <c r="V18" s="39">
        <f>V25</f>
        <v>91.351500000000001</v>
      </c>
      <c r="W18" s="28" t="s">
        <v>25</v>
      </c>
      <c r="X18" s="39">
        <f>X25</f>
        <v>91.351500000000001</v>
      </c>
      <c r="Y18" s="28" t="s">
        <v>25</v>
      </c>
      <c r="Z18" s="28" t="s">
        <v>25</v>
      </c>
      <c r="AA18" s="39">
        <f>AA25</f>
        <v>91.351979000000014</v>
      </c>
      <c r="AB18" s="28" t="s">
        <v>25</v>
      </c>
      <c r="AC18" s="39">
        <f>AC25</f>
        <v>17.465268999999999</v>
      </c>
      <c r="AD18" s="38" t="s">
        <v>25</v>
      </c>
      <c r="AE18" s="39">
        <f>AE25</f>
        <v>21.048189000000001</v>
      </c>
      <c r="AF18" s="38" t="s">
        <v>25</v>
      </c>
      <c r="AG18" s="39">
        <f>AG25</f>
        <v>17.267371000000001</v>
      </c>
      <c r="AH18" s="38" t="s">
        <v>25</v>
      </c>
      <c r="AI18" s="39">
        <f>AI25</f>
        <v>16.961849000000001</v>
      </c>
      <c r="AJ18" s="38" t="s">
        <v>25</v>
      </c>
      <c r="AK18" s="39">
        <f>AK25</f>
        <v>18.609237</v>
      </c>
      <c r="AL18" s="38" t="s">
        <v>25</v>
      </c>
      <c r="AM18" s="39">
        <f>AM25</f>
        <v>91.351900000000001</v>
      </c>
      <c r="AN18" s="38" t="s">
        <v>25</v>
      </c>
      <c r="AO18" s="45" t="s">
        <v>25</v>
      </c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</row>
    <row r="19" spans="1:69" s="37" customFormat="1" ht="67.2" customHeight="1" x14ac:dyDescent="0.3">
      <c r="A19" s="29" t="s">
        <v>58</v>
      </c>
      <c r="B19" s="30" t="s">
        <v>59</v>
      </c>
      <c r="C19" s="33" t="s">
        <v>25</v>
      </c>
      <c r="D19" s="29" t="s">
        <v>25</v>
      </c>
      <c r="E19" s="28" t="s">
        <v>25</v>
      </c>
      <c r="F19" s="28" t="s">
        <v>25</v>
      </c>
      <c r="G19" s="28" t="s">
        <v>25</v>
      </c>
      <c r="H19" s="28" t="s">
        <v>25</v>
      </c>
      <c r="I19" s="28" t="s">
        <v>25</v>
      </c>
      <c r="J19" s="28" t="s">
        <v>25</v>
      </c>
      <c r="K19" s="28" t="s">
        <v>25</v>
      </c>
      <c r="L19" s="28" t="s">
        <v>25</v>
      </c>
      <c r="M19" s="28" t="s">
        <v>25</v>
      </c>
      <c r="N19" s="28" t="s">
        <v>25</v>
      </c>
      <c r="O19" s="28" t="s">
        <v>25</v>
      </c>
      <c r="P19" s="28" t="s">
        <v>25</v>
      </c>
      <c r="Q19" s="28" t="s">
        <v>25</v>
      </c>
      <c r="R19" s="28" t="s">
        <v>25</v>
      </c>
      <c r="S19" s="28" t="s">
        <v>25</v>
      </c>
      <c r="T19" s="28" t="s">
        <v>25</v>
      </c>
      <c r="U19" s="28" t="s">
        <v>25</v>
      </c>
      <c r="V19" s="28" t="s">
        <v>25</v>
      </c>
      <c r="W19" s="28" t="s">
        <v>25</v>
      </c>
      <c r="X19" s="28" t="s">
        <v>25</v>
      </c>
      <c r="Y19" s="28" t="s">
        <v>25</v>
      </c>
      <c r="Z19" s="28" t="s">
        <v>25</v>
      </c>
      <c r="AA19" s="28" t="s">
        <v>25</v>
      </c>
      <c r="AB19" s="28" t="s">
        <v>25</v>
      </c>
      <c r="AC19" s="38" t="s">
        <v>25</v>
      </c>
      <c r="AD19" s="38" t="s">
        <v>25</v>
      </c>
      <c r="AE19" s="38" t="s">
        <v>25</v>
      </c>
      <c r="AF19" s="38" t="s">
        <v>25</v>
      </c>
      <c r="AG19" s="38" t="s">
        <v>25</v>
      </c>
      <c r="AH19" s="38" t="s">
        <v>25</v>
      </c>
      <c r="AI19" s="38" t="s">
        <v>25</v>
      </c>
      <c r="AJ19" s="38" t="s">
        <v>25</v>
      </c>
      <c r="AK19" s="38" t="s">
        <v>25</v>
      </c>
      <c r="AL19" s="38" t="s">
        <v>25</v>
      </c>
      <c r="AM19" s="39" t="s">
        <v>25</v>
      </c>
      <c r="AN19" s="38" t="s">
        <v>25</v>
      </c>
      <c r="AO19" s="45" t="s">
        <v>25</v>
      </c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</row>
    <row r="20" spans="1:69" s="37" customFormat="1" ht="31.95" customHeight="1" x14ac:dyDescent="0.3">
      <c r="A20" s="29" t="s">
        <v>60</v>
      </c>
      <c r="B20" s="30" t="s">
        <v>61</v>
      </c>
      <c r="C20" s="33" t="s">
        <v>25</v>
      </c>
      <c r="D20" s="29" t="s">
        <v>25</v>
      </c>
      <c r="E20" s="28" t="s">
        <v>25</v>
      </c>
      <c r="F20" s="28" t="s">
        <v>25</v>
      </c>
      <c r="G20" s="28" t="s">
        <v>25</v>
      </c>
      <c r="H20" s="39" t="s">
        <v>25</v>
      </c>
      <c r="I20" s="28" t="s">
        <v>25</v>
      </c>
      <c r="J20" s="28" t="s">
        <v>25</v>
      </c>
      <c r="K20" s="39">
        <f>K60</f>
        <v>42.945999999999998</v>
      </c>
      <c r="L20" s="39">
        <f>L60</f>
        <v>3.9001999999999999</v>
      </c>
      <c r="M20" s="39">
        <f>M60</f>
        <v>4.0781929999999988</v>
      </c>
      <c r="N20" s="39">
        <f>N60</f>
        <v>34.275892999999996</v>
      </c>
      <c r="O20" s="39">
        <f>O60</f>
        <v>0.69175799999999998</v>
      </c>
      <c r="P20" s="28" t="s">
        <v>25</v>
      </c>
      <c r="Q20" s="28" t="s">
        <v>25</v>
      </c>
      <c r="R20" s="28" t="s">
        <v>25</v>
      </c>
      <c r="S20" s="28" t="s">
        <v>25</v>
      </c>
      <c r="T20" s="28" t="s">
        <v>25</v>
      </c>
      <c r="U20" s="28" t="s">
        <v>25</v>
      </c>
      <c r="V20" s="39">
        <f>V60</f>
        <v>42.945999999999991</v>
      </c>
      <c r="W20" s="28" t="s">
        <v>25</v>
      </c>
      <c r="X20" s="39">
        <f>X60</f>
        <v>42.945999999999991</v>
      </c>
      <c r="Y20" s="28" t="s">
        <v>25</v>
      </c>
      <c r="Z20" s="28" t="s">
        <v>25</v>
      </c>
      <c r="AA20" s="39">
        <f>AA60</f>
        <v>42.945999999999998</v>
      </c>
      <c r="AB20" s="28" t="s">
        <v>25</v>
      </c>
      <c r="AC20" s="39">
        <f>AC60</f>
        <v>14.988975</v>
      </c>
      <c r="AD20" s="38" t="s">
        <v>25</v>
      </c>
      <c r="AE20" s="39">
        <f>AE60</f>
        <v>10.198755999999999</v>
      </c>
      <c r="AF20" s="38" t="s">
        <v>25</v>
      </c>
      <c r="AG20" s="39">
        <f>AG60</f>
        <v>3.041172</v>
      </c>
      <c r="AH20" s="38" t="s">
        <v>25</v>
      </c>
      <c r="AI20" s="39">
        <f>AI60</f>
        <v>4.9406249999999998</v>
      </c>
      <c r="AJ20" s="38" t="s">
        <v>25</v>
      </c>
      <c r="AK20" s="39">
        <f>AK60</f>
        <v>9.7769999999999992</v>
      </c>
      <c r="AL20" s="38" t="s">
        <v>25</v>
      </c>
      <c r="AM20" s="39">
        <f>AM60</f>
        <v>42.946065000000004</v>
      </c>
      <c r="AN20" s="38" t="s">
        <v>25</v>
      </c>
      <c r="AO20" s="45" t="s">
        <v>25</v>
      </c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</row>
    <row r="21" spans="1:69" s="37" customFormat="1" ht="31.95" customHeight="1" x14ac:dyDescent="0.3">
      <c r="A21" s="29" t="s">
        <v>62</v>
      </c>
      <c r="B21" s="30" t="s">
        <v>63</v>
      </c>
      <c r="C21" s="33" t="s">
        <v>25</v>
      </c>
      <c r="D21" s="29" t="s">
        <v>25</v>
      </c>
      <c r="E21" s="28" t="s">
        <v>25</v>
      </c>
      <c r="F21" s="28" t="s">
        <v>25</v>
      </c>
      <c r="G21" s="28" t="s">
        <v>25</v>
      </c>
      <c r="H21" s="28" t="s">
        <v>25</v>
      </c>
      <c r="I21" s="28" t="s">
        <v>25</v>
      </c>
      <c r="J21" s="28" t="s">
        <v>25</v>
      </c>
      <c r="K21" s="28" t="s">
        <v>25</v>
      </c>
      <c r="L21" s="28" t="s">
        <v>25</v>
      </c>
      <c r="M21" s="28" t="s">
        <v>25</v>
      </c>
      <c r="N21" s="28" t="s">
        <v>25</v>
      </c>
      <c r="O21" s="28" t="s">
        <v>25</v>
      </c>
      <c r="P21" s="28" t="s">
        <v>25</v>
      </c>
      <c r="Q21" s="28" t="s">
        <v>25</v>
      </c>
      <c r="R21" s="28" t="s">
        <v>25</v>
      </c>
      <c r="S21" s="28" t="s">
        <v>25</v>
      </c>
      <c r="T21" s="28" t="s">
        <v>25</v>
      </c>
      <c r="U21" s="28" t="s">
        <v>25</v>
      </c>
      <c r="V21" s="28" t="s">
        <v>25</v>
      </c>
      <c r="W21" s="28" t="s">
        <v>25</v>
      </c>
      <c r="X21" s="28" t="s">
        <v>25</v>
      </c>
      <c r="Y21" s="28" t="s">
        <v>25</v>
      </c>
      <c r="Z21" s="28" t="s">
        <v>25</v>
      </c>
      <c r="AA21" s="28" t="s">
        <v>25</v>
      </c>
      <c r="AB21" s="28" t="s">
        <v>25</v>
      </c>
      <c r="AC21" s="38" t="s">
        <v>25</v>
      </c>
      <c r="AD21" s="38" t="s">
        <v>25</v>
      </c>
      <c r="AE21" s="38" t="s">
        <v>25</v>
      </c>
      <c r="AF21" s="38" t="s">
        <v>25</v>
      </c>
      <c r="AG21" s="38" t="s">
        <v>25</v>
      </c>
      <c r="AH21" s="38" t="s">
        <v>25</v>
      </c>
      <c r="AI21" s="38" t="s">
        <v>25</v>
      </c>
      <c r="AJ21" s="38" t="s">
        <v>25</v>
      </c>
      <c r="AK21" s="38" t="s">
        <v>25</v>
      </c>
      <c r="AL21" s="38" t="s">
        <v>25</v>
      </c>
      <c r="AM21" s="39" t="s">
        <v>25</v>
      </c>
      <c r="AN21" s="38" t="s">
        <v>25</v>
      </c>
      <c r="AO21" s="45" t="s">
        <v>25</v>
      </c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</row>
    <row r="22" spans="1:69" s="37" customFormat="1" ht="19.95" customHeight="1" x14ac:dyDescent="0.3">
      <c r="A22" s="29" t="s">
        <v>64</v>
      </c>
      <c r="B22" s="30" t="s">
        <v>65</v>
      </c>
      <c r="C22" s="33" t="s">
        <v>25</v>
      </c>
      <c r="D22" s="29" t="s">
        <v>25</v>
      </c>
      <c r="E22" s="28" t="s">
        <v>25</v>
      </c>
      <c r="F22" s="28" t="s">
        <v>25</v>
      </c>
      <c r="G22" s="28" t="s">
        <v>25</v>
      </c>
      <c r="H22" s="28" t="s">
        <v>25</v>
      </c>
      <c r="I22" s="28" t="s">
        <v>25</v>
      </c>
      <c r="J22" s="28" t="s">
        <v>25</v>
      </c>
      <c r="K22" s="39">
        <f>K73</f>
        <v>11.55</v>
      </c>
      <c r="L22" s="39" t="str">
        <f>L73</f>
        <v>нд</v>
      </c>
      <c r="M22" s="39" t="str">
        <f>M73</f>
        <v>нд</v>
      </c>
      <c r="N22" s="39" t="str">
        <f>N73</f>
        <v>нд</v>
      </c>
      <c r="O22" s="39">
        <f>O73</f>
        <v>11.55</v>
      </c>
      <c r="P22" s="28" t="s">
        <v>25</v>
      </c>
      <c r="Q22" s="28" t="s">
        <v>25</v>
      </c>
      <c r="R22" s="28" t="s">
        <v>25</v>
      </c>
      <c r="S22" s="28" t="s">
        <v>25</v>
      </c>
      <c r="T22" s="28" t="s">
        <v>25</v>
      </c>
      <c r="U22" s="28" t="s">
        <v>25</v>
      </c>
      <c r="V22" s="39">
        <f>V73</f>
        <v>11.55</v>
      </c>
      <c r="W22" s="28" t="s">
        <v>25</v>
      </c>
      <c r="X22" s="39">
        <f>X73</f>
        <v>11.55</v>
      </c>
      <c r="Y22" s="28" t="s">
        <v>25</v>
      </c>
      <c r="Z22" s="28" t="s">
        <v>25</v>
      </c>
      <c r="AA22" s="39">
        <f>AA73</f>
        <v>11.55</v>
      </c>
      <c r="AB22" s="28" t="s">
        <v>25</v>
      </c>
      <c r="AC22" s="38" t="s">
        <v>25</v>
      </c>
      <c r="AD22" s="38" t="s">
        <v>25</v>
      </c>
      <c r="AE22" s="38" t="s">
        <v>25</v>
      </c>
      <c r="AF22" s="38" t="s">
        <v>25</v>
      </c>
      <c r="AG22" s="39">
        <f>AG73</f>
        <v>6.3</v>
      </c>
      <c r="AH22" s="38" t="s">
        <v>25</v>
      </c>
      <c r="AI22" s="39">
        <f>AI73</f>
        <v>5.25</v>
      </c>
      <c r="AJ22" s="38" t="s">
        <v>25</v>
      </c>
      <c r="AK22" s="38" t="s">
        <v>25</v>
      </c>
      <c r="AL22" s="38" t="s">
        <v>25</v>
      </c>
      <c r="AM22" s="39">
        <f>AM73</f>
        <v>11.55</v>
      </c>
      <c r="AN22" s="38" t="s">
        <v>25</v>
      </c>
      <c r="AO22" s="45" t="s">
        <v>25</v>
      </c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</row>
    <row r="23" spans="1:69" s="37" customFormat="1" ht="19.95" customHeight="1" x14ac:dyDescent="0.3">
      <c r="A23" s="23"/>
      <c r="B23" s="46"/>
      <c r="C23" s="32"/>
      <c r="D23" s="23"/>
      <c r="E23" s="28"/>
      <c r="F23" s="28"/>
      <c r="G23" s="28"/>
      <c r="H23" s="28"/>
      <c r="I23" s="28"/>
      <c r="J23" s="28"/>
      <c r="K23" s="39"/>
      <c r="L23" s="39"/>
      <c r="M23" s="39"/>
      <c r="N23" s="39"/>
      <c r="O23" s="39"/>
      <c r="P23" s="28"/>
      <c r="Q23" s="28"/>
      <c r="R23" s="28"/>
      <c r="S23" s="28"/>
      <c r="T23" s="28"/>
      <c r="U23" s="28"/>
      <c r="V23" s="39"/>
      <c r="W23" s="28"/>
      <c r="X23" s="39"/>
      <c r="Y23" s="28"/>
      <c r="Z23" s="28"/>
      <c r="AA23" s="39"/>
      <c r="AB23" s="28"/>
      <c r="AC23" s="35"/>
      <c r="AD23" s="28"/>
      <c r="AE23" s="35"/>
      <c r="AF23" s="28"/>
      <c r="AG23" s="35"/>
      <c r="AH23" s="28"/>
      <c r="AI23" s="35"/>
      <c r="AJ23" s="28"/>
      <c r="AK23" s="35"/>
      <c r="AL23" s="28"/>
      <c r="AM23" s="39"/>
      <c r="AN23" s="28"/>
      <c r="AO23" s="28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</row>
    <row r="24" spans="1:69" s="37" customFormat="1" ht="19.95" customHeight="1" x14ac:dyDescent="0.3">
      <c r="A24" s="29" t="s">
        <v>1</v>
      </c>
      <c r="B24" s="30" t="s">
        <v>67</v>
      </c>
      <c r="C24" s="33"/>
      <c r="D24" s="29"/>
      <c r="E24" s="28"/>
      <c r="F24" s="28"/>
      <c r="G24" s="28"/>
      <c r="H24" s="28"/>
      <c r="I24" s="28"/>
      <c r="J24" s="28"/>
      <c r="K24" s="39"/>
      <c r="L24" s="39"/>
      <c r="M24" s="39"/>
      <c r="N24" s="39"/>
      <c r="O24" s="39"/>
      <c r="P24" s="28"/>
      <c r="Q24" s="28"/>
      <c r="R24" s="28"/>
      <c r="S24" s="28"/>
      <c r="T24" s="28"/>
      <c r="U24" s="28"/>
      <c r="V24" s="39"/>
      <c r="W24" s="28"/>
      <c r="X24" s="39"/>
      <c r="Y24" s="28"/>
      <c r="Z24" s="28"/>
      <c r="AA24" s="39"/>
      <c r="AB24" s="28"/>
      <c r="AC24" s="35"/>
      <c r="AD24" s="28"/>
      <c r="AE24" s="35"/>
      <c r="AF24" s="28"/>
      <c r="AG24" s="35"/>
      <c r="AH24" s="28"/>
      <c r="AI24" s="35"/>
      <c r="AJ24" s="28"/>
      <c r="AK24" s="35"/>
      <c r="AL24" s="28"/>
      <c r="AM24" s="39"/>
      <c r="AN24" s="28"/>
      <c r="AO24" s="28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</row>
    <row r="25" spans="1:69" s="37" customFormat="1" ht="31.95" customHeight="1" x14ac:dyDescent="0.3">
      <c r="A25" s="29" t="s">
        <v>68</v>
      </c>
      <c r="B25" s="47" t="s">
        <v>69</v>
      </c>
      <c r="C25" s="33" t="s">
        <v>25</v>
      </c>
      <c r="D25" s="29" t="s">
        <v>25</v>
      </c>
      <c r="E25" s="28" t="s">
        <v>25</v>
      </c>
      <c r="F25" s="28" t="s">
        <v>25</v>
      </c>
      <c r="G25" s="28" t="s">
        <v>25</v>
      </c>
      <c r="H25" s="39" t="s">
        <v>25</v>
      </c>
      <c r="I25" s="28" t="s">
        <v>25</v>
      </c>
      <c r="J25" s="28" t="s">
        <v>25</v>
      </c>
      <c r="K25" s="39">
        <f>K26+K48+K55</f>
        <v>91.352156899999997</v>
      </c>
      <c r="L25" s="39">
        <f>L26+L48</f>
        <v>3.1468180000000001</v>
      </c>
      <c r="M25" s="39">
        <f>M26+M48+M55</f>
        <v>12.989477999999998</v>
      </c>
      <c r="N25" s="39">
        <f>N26+N48+N55</f>
        <v>72.463217899999989</v>
      </c>
      <c r="O25" s="39">
        <f>O26+O48</f>
        <v>2.7526430000000004</v>
      </c>
      <c r="P25" s="28" t="s">
        <v>25</v>
      </c>
      <c r="Q25" s="28" t="s">
        <v>25</v>
      </c>
      <c r="R25" s="28" t="s">
        <v>25</v>
      </c>
      <c r="S25" s="28" t="s">
        <v>25</v>
      </c>
      <c r="T25" s="28" t="s">
        <v>25</v>
      </c>
      <c r="U25" s="28" t="s">
        <v>25</v>
      </c>
      <c r="V25" s="39">
        <f>V26+V48+V55</f>
        <v>91.351500000000001</v>
      </c>
      <c r="W25" s="28" t="s">
        <v>25</v>
      </c>
      <c r="X25" s="39">
        <f>X26+X48+X55</f>
        <v>91.351500000000001</v>
      </c>
      <c r="Y25" s="28" t="s">
        <v>25</v>
      </c>
      <c r="Z25" s="28" t="s">
        <v>25</v>
      </c>
      <c r="AA25" s="39">
        <f>AA26+AA48+AA55</f>
        <v>91.351979000000014</v>
      </c>
      <c r="AB25" s="28" t="s">
        <v>25</v>
      </c>
      <c r="AC25" s="39">
        <f>AC26+AC48+AC55</f>
        <v>17.465268999999999</v>
      </c>
      <c r="AD25" s="28" t="s">
        <v>25</v>
      </c>
      <c r="AE25" s="39">
        <f>AE26+AE48+AE55</f>
        <v>21.048189000000001</v>
      </c>
      <c r="AF25" s="39" t="s">
        <v>25</v>
      </c>
      <c r="AG25" s="39">
        <f>AG26+AG55</f>
        <v>17.267371000000001</v>
      </c>
      <c r="AH25" s="39" t="s">
        <v>25</v>
      </c>
      <c r="AI25" s="39">
        <f>AI26+AI48+AI55</f>
        <v>16.961849000000001</v>
      </c>
      <c r="AJ25" s="39" t="s">
        <v>25</v>
      </c>
      <c r="AK25" s="39">
        <f>AK26+AK48+AK55</f>
        <v>18.609237</v>
      </c>
      <c r="AL25" s="39" t="s">
        <v>25</v>
      </c>
      <c r="AM25" s="39">
        <f>67.605+AM55</f>
        <v>91.351900000000001</v>
      </c>
      <c r="AN25" s="39" t="s">
        <v>25</v>
      </c>
      <c r="AO25" s="41" t="s">
        <v>25</v>
      </c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</row>
    <row r="26" spans="1:69" s="37" customFormat="1" ht="63.6" customHeight="1" x14ac:dyDescent="0.3">
      <c r="A26" s="29" t="s">
        <v>70</v>
      </c>
      <c r="B26" s="47" t="s">
        <v>71</v>
      </c>
      <c r="C26" s="33" t="s">
        <v>25</v>
      </c>
      <c r="D26" s="29" t="s">
        <v>25</v>
      </c>
      <c r="E26" s="28" t="s">
        <v>25</v>
      </c>
      <c r="F26" s="28" t="s">
        <v>25</v>
      </c>
      <c r="G26" s="28" t="s">
        <v>25</v>
      </c>
      <c r="H26" s="39" t="s">
        <v>25</v>
      </c>
      <c r="I26" s="28" t="s">
        <v>25</v>
      </c>
      <c r="J26" s="28" t="s">
        <v>25</v>
      </c>
      <c r="K26" s="39">
        <f>K27+K29</f>
        <v>47.898109000000005</v>
      </c>
      <c r="L26" s="39">
        <f>L27+L29</f>
        <v>1.3552690000000001</v>
      </c>
      <c r="M26" s="39">
        <f>M27+M29</f>
        <v>1.7714380000000001</v>
      </c>
      <c r="N26" s="39">
        <f>N27+N29</f>
        <v>42.220147999999995</v>
      </c>
      <c r="O26" s="39">
        <f>O27+O29</f>
        <v>2.5512540000000006</v>
      </c>
      <c r="P26" s="28" t="s">
        <v>25</v>
      </c>
      <c r="Q26" s="28" t="s">
        <v>25</v>
      </c>
      <c r="R26" s="28" t="s">
        <v>25</v>
      </c>
      <c r="S26" s="28" t="s">
        <v>25</v>
      </c>
      <c r="T26" s="28" t="s">
        <v>25</v>
      </c>
      <c r="U26" s="28" t="s">
        <v>25</v>
      </c>
      <c r="V26" s="39">
        <f>V27+V29</f>
        <v>47.897499999999994</v>
      </c>
      <c r="W26" s="28" t="s">
        <v>25</v>
      </c>
      <c r="X26" s="39">
        <f>X27+X29</f>
        <v>47.897499999999994</v>
      </c>
      <c r="Y26" s="28" t="s">
        <v>25</v>
      </c>
      <c r="Z26" s="28" t="s">
        <v>25</v>
      </c>
      <c r="AA26" s="39">
        <f>K26</f>
        <v>47.898109000000005</v>
      </c>
      <c r="AB26" s="28" t="s">
        <v>25</v>
      </c>
      <c r="AC26" s="39">
        <f>AC29</f>
        <v>5.7246030000000001</v>
      </c>
      <c r="AD26" s="28" t="s">
        <v>25</v>
      </c>
      <c r="AE26" s="39">
        <f>AE29</f>
        <v>9.5440500000000004</v>
      </c>
      <c r="AF26" s="39" t="s">
        <v>25</v>
      </c>
      <c r="AG26" s="39">
        <f>AG29</f>
        <v>13.687371000000001</v>
      </c>
      <c r="AH26" s="39" t="s">
        <v>25</v>
      </c>
      <c r="AI26" s="39">
        <f>AI29</f>
        <v>9.7429199999999998</v>
      </c>
      <c r="AJ26" s="39" t="s">
        <v>25</v>
      </c>
      <c r="AK26" s="39">
        <f>AK27+AK29</f>
        <v>9.1992010000000004</v>
      </c>
      <c r="AL26" s="39" t="s">
        <v>25</v>
      </c>
      <c r="AM26" s="39">
        <f>AC26+AE26+AG26+AI26+AK26</f>
        <v>47.898145</v>
      </c>
      <c r="AN26" s="39" t="s">
        <v>25</v>
      </c>
      <c r="AO26" s="41" t="s">
        <v>25</v>
      </c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</row>
    <row r="27" spans="1:69" s="37" customFormat="1" ht="47.4" customHeight="1" x14ac:dyDescent="0.3">
      <c r="A27" s="48" t="s">
        <v>124</v>
      </c>
      <c r="B27" s="49" t="s">
        <v>125</v>
      </c>
      <c r="C27" s="33" t="s">
        <v>25</v>
      </c>
      <c r="D27" s="33" t="s">
        <v>25</v>
      </c>
      <c r="E27" s="33" t="s">
        <v>25</v>
      </c>
      <c r="F27" s="33" t="s">
        <v>25</v>
      </c>
      <c r="G27" s="33" t="s">
        <v>25</v>
      </c>
      <c r="H27" s="33" t="s">
        <v>25</v>
      </c>
      <c r="I27" s="33" t="s">
        <v>25</v>
      </c>
      <c r="J27" s="33" t="s">
        <v>25</v>
      </c>
      <c r="K27" s="39">
        <f>K28</f>
        <v>2.8052670000000002</v>
      </c>
      <c r="L27" s="39">
        <f>L28</f>
        <v>0.25545000000000001</v>
      </c>
      <c r="M27" s="39">
        <f>M28</f>
        <v>0.143562</v>
      </c>
      <c r="N27" s="39">
        <f>N28</f>
        <v>2.3604980000000002</v>
      </c>
      <c r="O27" s="39">
        <f>O28</f>
        <v>4.5756999999999999E-2</v>
      </c>
      <c r="P27" s="33" t="s">
        <v>25</v>
      </c>
      <c r="Q27" s="33" t="s">
        <v>25</v>
      </c>
      <c r="R27" s="33" t="s">
        <v>25</v>
      </c>
      <c r="S27" s="33" t="s">
        <v>25</v>
      </c>
      <c r="T27" s="33" t="s">
        <v>25</v>
      </c>
      <c r="U27" s="33" t="s">
        <v>25</v>
      </c>
      <c r="V27" s="39">
        <f>V28</f>
        <v>2.8045</v>
      </c>
      <c r="W27" s="33" t="s">
        <v>25</v>
      </c>
      <c r="X27" s="39">
        <f>X28</f>
        <v>2.8045</v>
      </c>
      <c r="Y27" s="33" t="s">
        <v>25</v>
      </c>
      <c r="Z27" s="33" t="s">
        <v>25</v>
      </c>
      <c r="AA27" s="39">
        <f>AA28</f>
        <v>2.80545</v>
      </c>
      <c r="AB27" s="28" t="s">
        <v>25</v>
      </c>
      <c r="AC27" s="39" t="s">
        <v>25</v>
      </c>
      <c r="AD27" s="28" t="s">
        <v>25</v>
      </c>
      <c r="AE27" s="39" t="s">
        <v>25</v>
      </c>
      <c r="AF27" s="39" t="s">
        <v>25</v>
      </c>
      <c r="AG27" s="39" t="s">
        <v>25</v>
      </c>
      <c r="AH27" s="39" t="s">
        <v>25</v>
      </c>
      <c r="AI27" s="39" t="s">
        <v>25</v>
      </c>
      <c r="AJ27" s="39" t="s">
        <v>25</v>
      </c>
      <c r="AK27" s="39">
        <f>AK28</f>
        <v>2.80545</v>
      </c>
      <c r="AL27" s="39" t="s">
        <v>25</v>
      </c>
      <c r="AM27" s="39">
        <f>AM28</f>
        <v>2.80545</v>
      </c>
      <c r="AN27" s="39" t="s">
        <v>25</v>
      </c>
      <c r="AO27" s="41" t="s">
        <v>25</v>
      </c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</row>
    <row r="28" spans="1:69" s="2" customFormat="1" ht="33" customHeight="1" x14ac:dyDescent="0.3">
      <c r="A28" s="23" t="s">
        <v>126</v>
      </c>
      <c r="B28" s="50" t="s">
        <v>127</v>
      </c>
      <c r="C28" s="32" t="s">
        <v>25</v>
      </c>
      <c r="D28" s="32" t="s">
        <v>108</v>
      </c>
      <c r="E28" s="32">
        <v>2024</v>
      </c>
      <c r="F28" s="32">
        <v>2024</v>
      </c>
      <c r="G28" s="32" t="s">
        <v>25</v>
      </c>
      <c r="H28" s="32" t="s">
        <v>25</v>
      </c>
      <c r="I28" s="32" t="s">
        <v>25</v>
      </c>
      <c r="J28" s="32" t="s">
        <v>25</v>
      </c>
      <c r="K28" s="41">
        <f>L28+M28+N28+O28</f>
        <v>2.8052670000000002</v>
      </c>
      <c r="L28" s="41">
        <v>0.25545000000000001</v>
      </c>
      <c r="M28" s="41">
        <v>0.143562</v>
      </c>
      <c r="N28" s="41">
        <v>2.3604980000000002</v>
      </c>
      <c r="O28" s="41">
        <v>4.5756999999999999E-2</v>
      </c>
      <c r="P28" s="32" t="s">
        <v>25</v>
      </c>
      <c r="Q28" s="32" t="s">
        <v>25</v>
      </c>
      <c r="R28" s="32" t="s">
        <v>25</v>
      </c>
      <c r="S28" s="32" t="s">
        <v>25</v>
      </c>
      <c r="T28" s="32" t="s">
        <v>25</v>
      </c>
      <c r="U28" s="32" t="s">
        <v>25</v>
      </c>
      <c r="V28" s="41">
        <f>2.8045</f>
        <v>2.8045</v>
      </c>
      <c r="W28" s="32" t="s">
        <v>25</v>
      </c>
      <c r="X28" s="41">
        <f>2.8045</f>
        <v>2.8045</v>
      </c>
      <c r="Y28" s="32" t="s">
        <v>25</v>
      </c>
      <c r="Z28" s="32" t="s">
        <v>25</v>
      </c>
      <c r="AA28" s="41">
        <f>AK28</f>
        <v>2.80545</v>
      </c>
      <c r="AB28" s="26" t="s">
        <v>25</v>
      </c>
      <c r="AC28" s="41" t="s">
        <v>25</v>
      </c>
      <c r="AD28" s="26" t="s">
        <v>25</v>
      </c>
      <c r="AE28" s="41" t="s">
        <v>25</v>
      </c>
      <c r="AF28" s="41" t="s">
        <v>25</v>
      </c>
      <c r="AG28" s="41" t="s">
        <v>25</v>
      </c>
      <c r="AH28" s="41" t="s">
        <v>25</v>
      </c>
      <c r="AI28" s="41" t="s">
        <v>25</v>
      </c>
      <c r="AJ28" s="41" t="s">
        <v>25</v>
      </c>
      <c r="AK28" s="41">
        <v>2.80545</v>
      </c>
      <c r="AL28" s="41" t="s">
        <v>25</v>
      </c>
      <c r="AM28" s="41">
        <f>AK28</f>
        <v>2.80545</v>
      </c>
      <c r="AN28" s="41" t="s">
        <v>25</v>
      </c>
      <c r="AO28" s="41" t="s">
        <v>25</v>
      </c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</row>
    <row r="29" spans="1:69" s="37" customFormat="1" ht="62.4" customHeight="1" x14ac:dyDescent="0.3">
      <c r="A29" s="29" t="s">
        <v>72</v>
      </c>
      <c r="B29" s="30" t="s">
        <v>131</v>
      </c>
      <c r="C29" s="33" t="s">
        <v>25</v>
      </c>
      <c r="D29" s="29" t="s">
        <v>25</v>
      </c>
      <c r="E29" s="28" t="s">
        <v>25</v>
      </c>
      <c r="F29" s="28" t="s">
        <v>25</v>
      </c>
      <c r="G29" s="28" t="s">
        <v>25</v>
      </c>
      <c r="H29" s="39" t="s">
        <v>25</v>
      </c>
      <c r="I29" s="28" t="s">
        <v>25</v>
      </c>
      <c r="J29" s="28" t="s">
        <v>25</v>
      </c>
      <c r="K29" s="39">
        <f>K30+K31+K32+K33+K34+K35+K36+K37+K38+K39+K40+K41+K42+K43+K44+K45+K46+K47</f>
        <v>45.092842000000005</v>
      </c>
      <c r="L29" s="39">
        <f>L30+L31+L32+L33+L34+L35+L36+L37+L38+L39+L40+L41+L42+L43+L44+L45+L46+L47</f>
        <v>1.0998190000000001</v>
      </c>
      <c r="M29" s="39">
        <f>M30+M31+M32+M33+M34+M35+M36+M37+M38+M39+M40+M41+M42+M43+M44+M45+M46+M47</f>
        <v>1.6278760000000001</v>
      </c>
      <c r="N29" s="39">
        <f>N30+N31+N32+N33+N34+N35+N36+N37+N38+N39+N40+N41+N42+N43+N44+N45+N46+N47</f>
        <v>39.859649999999995</v>
      </c>
      <c r="O29" s="39">
        <f>O30+O31+O32+O33+O34+O36+O35+O37+O38+O39+O40+O41+O42+O43+O44+O45+O46+O47</f>
        <v>2.5054970000000005</v>
      </c>
      <c r="P29" s="28" t="s">
        <v>25</v>
      </c>
      <c r="Q29" s="28" t="s">
        <v>25</v>
      </c>
      <c r="R29" s="28" t="s">
        <v>25</v>
      </c>
      <c r="S29" s="28" t="s">
        <v>25</v>
      </c>
      <c r="T29" s="28" t="s">
        <v>25</v>
      </c>
      <c r="U29" s="28" t="s">
        <v>25</v>
      </c>
      <c r="V29" s="39">
        <f>V30+V31+V32+V33+V34+V35+V36+V37+V38+V39+V40+V41+V42+V43+V44+V45+V46+V47</f>
        <v>45.092999999999996</v>
      </c>
      <c r="W29" s="28" t="s">
        <v>25</v>
      </c>
      <c r="X29" s="39">
        <f>X30+X31+X32+X33+X34+X35+X36+X37+X38+X39+X40+X41+X42+X43+X44+X45+X46+X47</f>
        <v>45.092999999999996</v>
      </c>
      <c r="Y29" s="28" t="s">
        <v>25</v>
      </c>
      <c r="Z29" s="28" t="s">
        <v>25</v>
      </c>
      <c r="AA29" s="39">
        <f>AA30+AA31+AA32+AA33+AA34+AA35+AA36+AA37+AA38+AA39+AA40+AA41+AA42+AA43+AA44+AA45+AA46+AA47</f>
        <v>45.092694999999992</v>
      </c>
      <c r="AB29" s="28" t="s">
        <v>25</v>
      </c>
      <c r="AC29" s="39">
        <f>AC34+AC42+AC33</f>
        <v>5.7246030000000001</v>
      </c>
      <c r="AD29" s="28" t="s">
        <v>25</v>
      </c>
      <c r="AE29" s="39">
        <f>AE30+AE43+AE45</f>
        <v>9.5440500000000004</v>
      </c>
      <c r="AF29" s="39" t="s">
        <v>25</v>
      </c>
      <c r="AG29" s="39">
        <f>AG39+AG40+AG41+AG46</f>
        <v>13.687371000000001</v>
      </c>
      <c r="AH29" s="39" t="s">
        <v>25</v>
      </c>
      <c r="AI29" s="39">
        <f>AI31+AI32+AI37+AI38+AI47</f>
        <v>9.7429199999999998</v>
      </c>
      <c r="AJ29" s="39" t="s">
        <v>25</v>
      </c>
      <c r="AK29" s="39">
        <f>AK35+AK36+AK44</f>
        <v>6.393751</v>
      </c>
      <c r="AL29" s="39" t="s">
        <v>25</v>
      </c>
      <c r="AM29" s="39">
        <f>AC29+AE29+AG29+AI29+AK29</f>
        <v>45.092694999999999</v>
      </c>
      <c r="AN29" s="39" t="s">
        <v>25</v>
      </c>
      <c r="AO29" s="41" t="s">
        <v>25</v>
      </c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</row>
    <row r="30" spans="1:69" s="1" customFormat="1" ht="49.2" customHeight="1" x14ac:dyDescent="0.3">
      <c r="A30" s="23" t="s">
        <v>73</v>
      </c>
      <c r="B30" s="27" t="s">
        <v>145</v>
      </c>
      <c r="C30" s="32" t="s">
        <v>25</v>
      </c>
      <c r="D30" s="23" t="s">
        <v>108</v>
      </c>
      <c r="E30" s="24">
        <v>2021</v>
      </c>
      <c r="F30" s="24">
        <v>2021</v>
      </c>
      <c r="G30" s="24" t="s">
        <v>25</v>
      </c>
      <c r="H30" s="25" t="s">
        <v>25</v>
      </c>
      <c r="I30" s="24" t="s">
        <v>25</v>
      </c>
      <c r="J30" s="24" t="s">
        <v>25</v>
      </c>
      <c r="K30" s="25">
        <f>L30+M30+N30+O30</f>
        <v>4.1755240000000002</v>
      </c>
      <c r="L30" s="25">
        <v>0.101842</v>
      </c>
      <c r="M30" s="25">
        <v>0.14982599999999999</v>
      </c>
      <c r="N30" s="25">
        <v>3.6903440000000001</v>
      </c>
      <c r="O30" s="25">
        <v>0.233512</v>
      </c>
      <c r="P30" s="24" t="s">
        <v>25</v>
      </c>
      <c r="Q30" s="24" t="s">
        <v>25</v>
      </c>
      <c r="R30" s="24" t="s">
        <v>25</v>
      </c>
      <c r="S30" s="24" t="s">
        <v>25</v>
      </c>
      <c r="T30" s="24" t="s">
        <v>25</v>
      </c>
      <c r="U30" s="24" t="s">
        <v>25</v>
      </c>
      <c r="V30" s="25">
        <v>4.1755000000000004</v>
      </c>
      <c r="W30" s="24" t="s">
        <v>25</v>
      </c>
      <c r="X30" s="25">
        <v>4.1755000000000004</v>
      </c>
      <c r="Y30" s="24" t="s">
        <v>25</v>
      </c>
      <c r="Z30" s="24" t="s">
        <v>25</v>
      </c>
      <c r="AA30" s="25">
        <f>AE30</f>
        <v>4.1755250000000004</v>
      </c>
      <c r="AB30" s="24" t="s">
        <v>25</v>
      </c>
      <c r="AC30" s="25" t="s">
        <v>25</v>
      </c>
      <c r="AD30" s="24" t="s">
        <v>25</v>
      </c>
      <c r="AE30" s="25">
        <f>4.175525</f>
        <v>4.1755250000000004</v>
      </c>
      <c r="AF30" s="25" t="s">
        <v>25</v>
      </c>
      <c r="AG30" s="25" t="s">
        <v>25</v>
      </c>
      <c r="AH30" s="25" t="s">
        <v>25</v>
      </c>
      <c r="AI30" s="25" t="s">
        <v>25</v>
      </c>
      <c r="AJ30" s="25" t="s">
        <v>25</v>
      </c>
      <c r="AK30" s="25" t="s">
        <v>25</v>
      </c>
      <c r="AL30" s="25" t="s">
        <v>25</v>
      </c>
      <c r="AM30" s="25">
        <f>AE30</f>
        <v>4.1755250000000004</v>
      </c>
      <c r="AN30" s="25" t="s">
        <v>25</v>
      </c>
      <c r="AO30" s="41" t="s">
        <v>25</v>
      </c>
    </row>
    <row r="31" spans="1:69" s="1" customFormat="1" ht="66" customHeight="1" x14ac:dyDescent="0.3">
      <c r="A31" s="23" t="s">
        <v>74</v>
      </c>
      <c r="B31" s="27" t="s">
        <v>150</v>
      </c>
      <c r="C31" s="32" t="s">
        <v>25</v>
      </c>
      <c r="D31" s="23" t="s">
        <v>108</v>
      </c>
      <c r="E31" s="26">
        <v>2023</v>
      </c>
      <c r="F31" s="26">
        <v>2023</v>
      </c>
      <c r="G31" s="26" t="s">
        <v>25</v>
      </c>
      <c r="H31" s="41" t="s">
        <v>25</v>
      </c>
      <c r="I31" s="26" t="s">
        <v>25</v>
      </c>
      <c r="J31" s="26" t="s">
        <v>25</v>
      </c>
      <c r="K31" s="25">
        <f t="shared" ref="K31:K32" si="0">L31+M31+N31+O31</f>
        <v>1.948582</v>
      </c>
      <c r="L31" s="41">
        <v>4.7525999999999999E-2</v>
      </c>
      <c r="M31" s="25">
        <v>6.9918999999999995E-2</v>
      </c>
      <c r="N31" s="25">
        <v>1.7221649999999999</v>
      </c>
      <c r="O31" s="25">
        <v>0.108972</v>
      </c>
      <c r="P31" s="26" t="s">
        <v>25</v>
      </c>
      <c r="Q31" s="26" t="s">
        <v>25</v>
      </c>
      <c r="R31" s="26" t="s">
        <v>25</v>
      </c>
      <c r="S31" s="26" t="s">
        <v>25</v>
      </c>
      <c r="T31" s="26" t="s">
        <v>25</v>
      </c>
      <c r="U31" s="26" t="s">
        <v>25</v>
      </c>
      <c r="V31" s="25">
        <v>1.9484999999999999</v>
      </c>
      <c r="W31" s="26" t="s">
        <v>25</v>
      </c>
      <c r="X31" s="25">
        <v>1.9484999999999999</v>
      </c>
      <c r="Y31" s="26" t="s">
        <v>25</v>
      </c>
      <c r="Z31" s="26" t="s">
        <v>25</v>
      </c>
      <c r="AA31" s="25">
        <f>AI31</f>
        <v>1.9485840000000001</v>
      </c>
      <c r="AB31" s="26" t="s">
        <v>25</v>
      </c>
      <c r="AC31" s="25" t="s">
        <v>25</v>
      </c>
      <c r="AD31" s="26" t="s">
        <v>25</v>
      </c>
      <c r="AE31" s="25" t="s">
        <v>25</v>
      </c>
      <c r="AF31" s="41" t="s">
        <v>25</v>
      </c>
      <c r="AG31" s="25" t="s">
        <v>25</v>
      </c>
      <c r="AH31" s="41" t="s">
        <v>25</v>
      </c>
      <c r="AI31" s="25">
        <v>1.9485840000000001</v>
      </c>
      <c r="AJ31" s="41" t="s">
        <v>25</v>
      </c>
      <c r="AK31" s="25" t="s">
        <v>25</v>
      </c>
      <c r="AL31" s="41" t="s">
        <v>25</v>
      </c>
      <c r="AM31" s="41">
        <f>AI31</f>
        <v>1.9485840000000001</v>
      </c>
      <c r="AN31" s="41" t="s">
        <v>25</v>
      </c>
      <c r="AO31" s="41" t="s">
        <v>25</v>
      </c>
    </row>
    <row r="32" spans="1:69" s="1" customFormat="1" ht="52.95" customHeight="1" x14ac:dyDescent="0.3">
      <c r="A32" s="23" t="s">
        <v>75</v>
      </c>
      <c r="B32" s="27" t="s">
        <v>111</v>
      </c>
      <c r="C32" s="32" t="s">
        <v>25</v>
      </c>
      <c r="D32" s="23" t="s">
        <v>108</v>
      </c>
      <c r="E32" s="26">
        <v>2023</v>
      </c>
      <c r="F32" s="26">
        <v>2023</v>
      </c>
      <c r="G32" s="26" t="s">
        <v>25</v>
      </c>
      <c r="H32" s="41" t="s">
        <v>25</v>
      </c>
      <c r="I32" s="26" t="s">
        <v>25</v>
      </c>
      <c r="J32" s="26" t="s">
        <v>25</v>
      </c>
      <c r="K32" s="25">
        <f t="shared" si="0"/>
        <v>1.2990529999999998</v>
      </c>
      <c r="L32" s="41">
        <v>3.1683999999999997E-2</v>
      </c>
      <c r="M32" s="25">
        <v>4.6612000000000001E-2</v>
      </c>
      <c r="N32" s="25">
        <v>1.14811</v>
      </c>
      <c r="O32" s="25">
        <v>7.2647000000000003E-2</v>
      </c>
      <c r="P32" s="26" t="s">
        <v>25</v>
      </c>
      <c r="Q32" s="26" t="s">
        <v>25</v>
      </c>
      <c r="R32" s="26" t="s">
        <v>25</v>
      </c>
      <c r="S32" s="26" t="s">
        <v>25</v>
      </c>
      <c r="T32" s="26" t="s">
        <v>25</v>
      </c>
      <c r="U32" s="26" t="s">
        <v>25</v>
      </c>
      <c r="V32" s="25">
        <v>1.2985</v>
      </c>
      <c r="W32" s="26" t="s">
        <v>25</v>
      </c>
      <c r="X32" s="25">
        <v>1.2985</v>
      </c>
      <c r="Y32" s="26" t="s">
        <v>25</v>
      </c>
      <c r="Z32" s="26" t="s">
        <v>25</v>
      </c>
      <c r="AA32" s="25">
        <f>AI32</f>
        <v>1.299056</v>
      </c>
      <c r="AB32" s="26" t="s">
        <v>25</v>
      </c>
      <c r="AC32" s="25" t="s">
        <v>25</v>
      </c>
      <c r="AD32" s="26" t="s">
        <v>25</v>
      </c>
      <c r="AE32" s="25" t="s">
        <v>25</v>
      </c>
      <c r="AF32" s="41" t="s">
        <v>25</v>
      </c>
      <c r="AG32" s="25" t="s">
        <v>25</v>
      </c>
      <c r="AH32" s="41" t="s">
        <v>25</v>
      </c>
      <c r="AI32" s="25">
        <v>1.299056</v>
      </c>
      <c r="AJ32" s="41" t="s">
        <v>25</v>
      </c>
      <c r="AK32" s="25" t="s">
        <v>25</v>
      </c>
      <c r="AL32" s="41" t="s">
        <v>25</v>
      </c>
      <c r="AM32" s="41">
        <f>AI32</f>
        <v>1.299056</v>
      </c>
      <c r="AN32" s="41" t="s">
        <v>25</v>
      </c>
      <c r="AO32" s="41" t="s">
        <v>25</v>
      </c>
    </row>
    <row r="33" spans="1:41" s="1" customFormat="1" ht="54.6" customHeight="1" x14ac:dyDescent="0.3">
      <c r="A33" s="23" t="s">
        <v>133</v>
      </c>
      <c r="B33" s="27" t="s">
        <v>112</v>
      </c>
      <c r="C33" s="32" t="s">
        <v>25</v>
      </c>
      <c r="D33" s="23" t="s">
        <v>108</v>
      </c>
      <c r="E33" s="26">
        <v>2020</v>
      </c>
      <c r="F33" s="26">
        <v>2020</v>
      </c>
      <c r="G33" s="26" t="s">
        <v>25</v>
      </c>
      <c r="H33" s="41" t="s">
        <v>25</v>
      </c>
      <c r="I33" s="26" t="s">
        <v>25</v>
      </c>
      <c r="J33" s="26" t="s">
        <v>25</v>
      </c>
      <c r="K33" s="41">
        <f>L33+M33+N33+O33</f>
        <v>0.57245899999999994</v>
      </c>
      <c r="L33" s="41">
        <v>1.3962E-2</v>
      </c>
      <c r="M33" s="25">
        <v>2.0541E-2</v>
      </c>
      <c r="N33" s="25">
        <v>0.505942</v>
      </c>
      <c r="O33" s="25">
        <v>3.2014000000000001E-2</v>
      </c>
      <c r="P33" s="26" t="s">
        <v>25</v>
      </c>
      <c r="Q33" s="26" t="s">
        <v>25</v>
      </c>
      <c r="R33" s="26" t="s">
        <v>25</v>
      </c>
      <c r="S33" s="26" t="s">
        <v>25</v>
      </c>
      <c r="T33" s="26" t="s">
        <v>25</v>
      </c>
      <c r="U33" s="26" t="s">
        <v>25</v>
      </c>
      <c r="V33" s="41">
        <v>0.57150000000000001</v>
      </c>
      <c r="W33" s="26" t="s">
        <v>25</v>
      </c>
      <c r="X33" s="41">
        <v>0.57150000000000001</v>
      </c>
      <c r="Y33" s="26" t="s">
        <v>25</v>
      </c>
      <c r="Z33" s="26" t="s">
        <v>25</v>
      </c>
      <c r="AA33" s="41">
        <f>AC33</f>
        <v>0.57245999999999997</v>
      </c>
      <c r="AB33" s="26" t="s">
        <v>25</v>
      </c>
      <c r="AC33" s="25">
        <v>0.57245999999999997</v>
      </c>
      <c r="AD33" s="26" t="s">
        <v>25</v>
      </c>
      <c r="AE33" s="25" t="s">
        <v>25</v>
      </c>
      <c r="AF33" s="41" t="s">
        <v>25</v>
      </c>
      <c r="AG33" s="25" t="s">
        <v>25</v>
      </c>
      <c r="AH33" s="41" t="s">
        <v>25</v>
      </c>
      <c r="AI33" s="42" t="s">
        <v>25</v>
      </c>
      <c r="AJ33" s="41" t="s">
        <v>25</v>
      </c>
      <c r="AK33" s="25" t="s">
        <v>25</v>
      </c>
      <c r="AL33" s="41" t="s">
        <v>25</v>
      </c>
      <c r="AM33" s="41" t="str">
        <f>AI33</f>
        <v>нд</v>
      </c>
      <c r="AN33" s="41" t="s">
        <v>25</v>
      </c>
      <c r="AO33" s="41" t="s">
        <v>25</v>
      </c>
    </row>
    <row r="34" spans="1:41" s="1" customFormat="1" ht="68.400000000000006" customHeight="1" x14ac:dyDescent="0.3">
      <c r="A34" s="23" t="s">
        <v>76</v>
      </c>
      <c r="B34" s="27" t="s">
        <v>107</v>
      </c>
      <c r="C34" s="32" t="s">
        <v>25</v>
      </c>
      <c r="D34" s="23" t="s">
        <v>108</v>
      </c>
      <c r="E34" s="26">
        <v>2020</v>
      </c>
      <c r="F34" s="26">
        <v>2020</v>
      </c>
      <c r="G34" s="26" t="s">
        <v>25</v>
      </c>
      <c r="H34" s="41" t="s">
        <v>25</v>
      </c>
      <c r="I34" s="26" t="s">
        <v>25</v>
      </c>
      <c r="J34" s="26" t="s">
        <v>25</v>
      </c>
      <c r="K34" s="41">
        <f>L34+M34+N34+O34</f>
        <v>3.4347610000000004</v>
      </c>
      <c r="L34" s="41">
        <f>0.083774</f>
        <v>8.3774000000000001E-2</v>
      </c>
      <c r="M34" s="25">
        <f>0.123246</f>
        <v>0.12324599999999999</v>
      </c>
      <c r="N34" s="25">
        <v>3.0356550000000002</v>
      </c>
      <c r="O34" s="25">
        <v>0.19208600000000001</v>
      </c>
      <c r="P34" s="26" t="s">
        <v>25</v>
      </c>
      <c r="Q34" s="26" t="s">
        <v>25</v>
      </c>
      <c r="R34" s="26" t="s">
        <v>25</v>
      </c>
      <c r="S34" s="26" t="s">
        <v>25</v>
      </c>
      <c r="T34" s="26" t="s">
        <v>25</v>
      </c>
      <c r="U34" s="26" t="s">
        <v>25</v>
      </c>
      <c r="V34" s="41">
        <v>3.4350000000000001</v>
      </c>
      <c r="W34" s="26" t="s">
        <v>25</v>
      </c>
      <c r="X34" s="41">
        <v>3.4350000000000001</v>
      </c>
      <c r="Y34" s="26" t="s">
        <v>25</v>
      </c>
      <c r="Z34" s="26" t="s">
        <v>25</v>
      </c>
      <c r="AA34" s="41">
        <f>AC34</f>
        <v>3.4347620000000001</v>
      </c>
      <c r="AB34" s="26" t="s">
        <v>25</v>
      </c>
      <c r="AC34" s="25">
        <f>3.434762</f>
        <v>3.4347620000000001</v>
      </c>
      <c r="AD34" s="26" t="s">
        <v>25</v>
      </c>
      <c r="AE34" s="25" t="s">
        <v>25</v>
      </c>
      <c r="AF34" s="41" t="s">
        <v>25</v>
      </c>
      <c r="AG34" s="25" t="s">
        <v>25</v>
      </c>
      <c r="AH34" s="41" t="s">
        <v>25</v>
      </c>
      <c r="AI34" s="43" t="s">
        <v>25</v>
      </c>
      <c r="AJ34" s="41" t="s">
        <v>25</v>
      </c>
      <c r="AK34" s="25" t="s">
        <v>25</v>
      </c>
      <c r="AL34" s="41" t="s">
        <v>25</v>
      </c>
      <c r="AM34" s="41">
        <f>AC34</f>
        <v>3.4347620000000001</v>
      </c>
      <c r="AN34" s="41" t="s">
        <v>25</v>
      </c>
      <c r="AO34" s="41" t="s">
        <v>25</v>
      </c>
    </row>
    <row r="35" spans="1:41" s="1" customFormat="1" ht="52.95" customHeight="1" x14ac:dyDescent="0.3">
      <c r="A35" s="23" t="s">
        <v>77</v>
      </c>
      <c r="B35" s="27" t="s">
        <v>134</v>
      </c>
      <c r="C35" s="32" t="s">
        <v>25</v>
      </c>
      <c r="D35" s="23" t="s">
        <v>108</v>
      </c>
      <c r="E35" s="26">
        <v>2024</v>
      </c>
      <c r="F35" s="26">
        <v>2024</v>
      </c>
      <c r="G35" s="26" t="s">
        <v>25</v>
      </c>
      <c r="H35" s="41" t="s">
        <v>25</v>
      </c>
      <c r="I35" s="26" t="s">
        <v>25</v>
      </c>
      <c r="J35" s="26" t="s">
        <v>25</v>
      </c>
      <c r="K35" s="41">
        <f t="shared" ref="K35:K41" si="1">L35+M35+N35+O35</f>
        <v>0.67810499999999996</v>
      </c>
      <c r="L35" s="41">
        <v>1.6539000000000002E-2</v>
      </c>
      <c r="M35" s="25">
        <v>2.4330999999999998E-2</v>
      </c>
      <c r="N35" s="25">
        <v>0.59931299999999998</v>
      </c>
      <c r="O35" s="25">
        <v>3.7921999999999997E-2</v>
      </c>
      <c r="P35" s="26" t="s">
        <v>25</v>
      </c>
      <c r="Q35" s="26" t="s">
        <v>25</v>
      </c>
      <c r="R35" s="26" t="s">
        <v>25</v>
      </c>
      <c r="S35" s="26" t="s">
        <v>25</v>
      </c>
      <c r="T35" s="26" t="s">
        <v>25</v>
      </c>
      <c r="U35" s="26" t="s">
        <v>25</v>
      </c>
      <c r="V35" s="41">
        <v>0.67800000000000005</v>
      </c>
      <c r="W35" s="26" t="s">
        <v>25</v>
      </c>
      <c r="X35" s="41">
        <v>0.67800000000000005</v>
      </c>
      <c r="Y35" s="26" t="s">
        <v>25</v>
      </c>
      <c r="Z35" s="26" t="s">
        <v>25</v>
      </c>
      <c r="AA35" s="41">
        <f>AK35</f>
        <v>0.67810700000000002</v>
      </c>
      <c r="AB35" s="26" t="s">
        <v>25</v>
      </c>
      <c r="AC35" s="25" t="s">
        <v>25</v>
      </c>
      <c r="AD35" s="26" t="s">
        <v>25</v>
      </c>
      <c r="AE35" s="25" t="s">
        <v>25</v>
      </c>
      <c r="AF35" s="41" t="s">
        <v>25</v>
      </c>
      <c r="AG35" s="25" t="s">
        <v>25</v>
      </c>
      <c r="AH35" s="41" t="s">
        <v>25</v>
      </c>
      <c r="AI35" s="43" t="s">
        <v>25</v>
      </c>
      <c r="AJ35" s="41" t="s">
        <v>25</v>
      </c>
      <c r="AK35" s="25">
        <v>0.67810700000000002</v>
      </c>
      <c r="AL35" s="41" t="s">
        <v>25</v>
      </c>
      <c r="AM35" s="41">
        <f>AK35</f>
        <v>0.67810700000000002</v>
      </c>
      <c r="AN35" s="41" t="s">
        <v>25</v>
      </c>
      <c r="AO35" s="41" t="s">
        <v>25</v>
      </c>
    </row>
    <row r="36" spans="1:41" s="1" customFormat="1" ht="64.2" customHeight="1" x14ac:dyDescent="0.3">
      <c r="A36" s="23" t="s">
        <v>78</v>
      </c>
      <c r="B36" s="27" t="s">
        <v>135</v>
      </c>
      <c r="C36" s="32" t="s">
        <v>25</v>
      </c>
      <c r="D36" s="23" t="s">
        <v>108</v>
      </c>
      <c r="E36" s="26">
        <v>2024</v>
      </c>
      <c r="F36" s="26">
        <v>2024</v>
      </c>
      <c r="G36" s="26" t="s">
        <v>25</v>
      </c>
      <c r="H36" s="41" t="s">
        <v>25</v>
      </c>
      <c r="I36" s="26" t="s">
        <v>25</v>
      </c>
      <c r="J36" s="26" t="s">
        <v>25</v>
      </c>
      <c r="K36" s="41">
        <f t="shared" si="1"/>
        <v>1.647167</v>
      </c>
      <c r="L36" s="41">
        <v>4.0174000000000001E-2</v>
      </c>
      <c r="M36" s="25">
        <v>6.8962999999999997E-2</v>
      </c>
      <c r="N36" s="25">
        <v>1.4621850000000001</v>
      </c>
      <c r="O36" s="25">
        <f>0.075845</f>
        <v>7.5844999999999996E-2</v>
      </c>
      <c r="P36" s="26" t="s">
        <v>25</v>
      </c>
      <c r="Q36" s="26" t="s">
        <v>25</v>
      </c>
      <c r="R36" s="26" t="s">
        <v>25</v>
      </c>
      <c r="S36" s="26" t="s">
        <v>25</v>
      </c>
      <c r="T36" s="26" t="s">
        <v>25</v>
      </c>
      <c r="U36" s="26" t="s">
        <v>25</v>
      </c>
      <c r="V36" s="41">
        <v>1.647</v>
      </c>
      <c r="W36" s="26" t="s">
        <v>25</v>
      </c>
      <c r="X36" s="41">
        <v>1.647</v>
      </c>
      <c r="Y36" s="26" t="s">
        <v>25</v>
      </c>
      <c r="Z36" s="26" t="s">
        <v>25</v>
      </c>
      <c r="AA36" s="41">
        <f>AK36</f>
        <v>1.647</v>
      </c>
      <c r="AB36" s="26" t="s">
        <v>25</v>
      </c>
      <c r="AC36" s="25" t="s">
        <v>25</v>
      </c>
      <c r="AD36" s="26" t="s">
        <v>25</v>
      </c>
      <c r="AE36" s="25" t="s">
        <v>25</v>
      </c>
      <c r="AF36" s="41" t="s">
        <v>25</v>
      </c>
      <c r="AG36" s="25" t="s">
        <v>25</v>
      </c>
      <c r="AH36" s="41" t="s">
        <v>25</v>
      </c>
      <c r="AI36" s="25" t="s">
        <v>25</v>
      </c>
      <c r="AJ36" s="41" t="s">
        <v>25</v>
      </c>
      <c r="AK36" s="25">
        <v>1.647</v>
      </c>
      <c r="AL36" s="41" t="s">
        <v>25</v>
      </c>
      <c r="AM36" s="41">
        <f>AK36</f>
        <v>1.647</v>
      </c>
      <c r="AN36" s="41" t="s">
        <v>25</v>
      </c>
      <c r="AO36" s="41" t="s">
        <v>25</v>
      </c>
    </row>
    <row r="37" spans="1:41" s="1" customFormat="1" ht="67.95" customHeight="1" x14ac:dyDescent="0.3">
      <c r="A37" s="23" t="s">
        <v>79</v>
      </c>
      <c r="B37" s="27" t="s">
        <v>136</v>
      </c>
      <c r="C37" s="32" t="s">
        <v>25</v>
      </c>
      <c r="D37" s="23" t="s">
        <v>108</v>
      </c>
      <c r="E37" s="26">
        <v>2023</v>
      </c>
      <c r="F37" s="26">
        <v>2023</v>
      </c>
      <c r="G37" s="26" t="s">
        <v>25</v>
      </c>
      <c r="H37" s="41" t="s">
        <v>25</v>
      </c>
      <c r="I37" s="26" t="s">
        <v>25</v>
      </c>
      <c r="J37" s="26" t="s">
        <v>25</v>
      </c>
      <c r="K37" s="41">
        <f t="shared" si="1"/>
        <v>3.2476379999999998</v>
      </c>
      <c r="L37" s="41">
        <v>7.9210000000000003E-2</v>
      </c>
      <c r="M37" s="25">
        <v>0.116531</v>
      </c>
      <c r="N37" s="25">
        <v>2.870276</v>
      </c>
      <c r="O37" s="25">
        <v>0.181621</v>
      </c>
      <c r="P37" s="26" t="s">
        <v>25</v>
      </c>
      <c r="Q37" s="26" t="s">
        <v>25</v>
      </c>
      <c r="R37" s="26" t="s">
        <v>25</v>
      </c>
      <c r="S37" s="26" t="s">
        <v>25</v>
      </c>
      <c r="T37" s="26" t="s">
        <v>25</v>
      </c>
      <c r="U37" s="26" t="s">
        <v>25</v>
      </c>
      <c r="V37" s="41">
        <v>3.2480000000000002</v>
      </c>
      <c r="W37" s="26" t="s">
        <v>25</v>
      </c>
      <c r="X37" s="41">
        <v>3.2480000000000002</v>
      </c>
      <c r="Y37" s="26" t="s">
        <v>25</v>
      </c>
      <c r="Z37" s="26" t="s">
        <v>25</v>
      </c>
      <c r="AA37" s="41">
        <f>AI37</f>
        <v>3.2476400000000001</v>
      </c>
      <c r="AB37" s="26" t="s">
        <v>25</v>
      </c>
      <c r="AC37" s="25" t="s">
        <v>25</v>
      </c>
      <c r="AD37" s="26" t="s">
        <v>25</v>
      </c>
      <c r="AE37" s="25" t="s">
        <v>25</v>
      </c>
      <c r="AF37" s="41" t="s">
        <v>25</v>
      </c>
      <c r="AG37" s="25" t="s">
        <v>25</v>
      </c>
      <c r="AH37" s="41" t="s">
        <v>25</v>
      </c>
      <c r="AI37" s="25">
        <v>3.2476400000000001</v>
      </c>
      <c r="AJ37" s="41" t="s">
        <v>25</v>
      </c>
      <c r="AK37" s="25" t="s">
        <v>25</v>
      </c>
      <c r="AL37" s="41" t="s">
        <v>25</v>
      </c>
      <c r="AM37" s="41">
        <f>AI37</f>
        <v>3.2476400000000001</v>
      </c>
      <c r="AN37" s="41" t="s">
        <v>25</v>
      </c>
      <c r="AO37" s="41" t="s">
        <v>25</v>
      </c>
    </row>
    <row r="38" spans="1:41" s="1" customFormat="1" ht="49.95" customHeight="1" x14ac:dyDescent="0.3">
      <c r="A38" s="23" t="s">
        <v>81</v>
      </c>
      <c r="B38" s="27" t="s">
        <v>80</v>
      </c>
      <c r="C38" s="32" t="s">
        <v>25</v>
      </c>
      <c r="D38" s="23" t="s">
        <v>108</v>
      </c>
      <c r="E38" s="26">
        <v>2023</v>
      </c>
      <c r="F38" s="26">
        <v>2023</v>
      </c>
      <c r="G38" s="26" t="s">
        <v>25</v>
      </c>
      <c r="H38" s="41" t="s">
        <v>25</v>
      </c>
      <c r="I38" s="26" t="s">
        <v>25</v>
      </c>
      <c r="J38" s="26" t="s">
        <v>25</v>
      </c>
      <c r="K38" s="41">
        <f t="shared" si="1"/>
        <v>1.2990539999999999</v>
      </c>
      <c r="L38" s="41">
        <v>3.1683999999999997E-2</v>
      </c>
      <c r="M38" s="25">
        <v>4.6612000000000001E-2</v>
      </c>
      <c r="N38" s="25">
        <v>1.14811</v>
      </c>
      <c r="O38" s="25">
        <v>7.2648000000000004E-2</v>
      </c>
      <c r="P38" s="26" t="s">
        <v>25</v>
      </c>
      <c r="Q38" s="26" t="s">
        <v>25</v>
      </c>
      <c r="R38" s="26" t="s">
        <v>25</v>
      </c>
      <c r="S38" s="26" t="s">
        <v>25</v>
      </c>
      <c r="T38" s="26" t="s">
        <v>25</v>
      </c>
      <c r="U38" s="26" t="s">
        <v>25</v>
      </c>
      <c r="V38" s="41">
        <v>1.2989999999999999</v>
      </c>
      <c r="W38" s="26" t="s">
        <v>25</v>
      </c>
      <c r="X38" s="41">
        <v>1.2989999999999999</v>
      </c>
      <c r="Y38" s="26" t="s">
        <v>25</v>
      </c>
      <c r="Z38" s="26" t="s">
        <v>25</v>
      </c>
      <c r="AA38" s="41">
        <f>AI38</f>
        <v>1.299056</v>
      </c>
      <c r="AB38" s="26" t="s">
        <v>25</v>
      </c>
      <c r="AC38" s="25" t="s">
        <v>25</v>
      </c>
      <c r="AD38" s="26" t="s">
        <v>25</v>
      </c>
      <c r="AE38" s="25" t="s">
        <v>25</v>
      </c>
      <c r="AF38" s="41" t="s">
        <v>25</v>
      </c>
      <c r="AG38" s="25" t="s">
        <v>25</v>
      </c>
      <c r="AH38" s="41" t="s">
        <v>25</v>
      </c>
      <c r="AI38" s="25">
        <v>1.299056</v>
      </c>
      <c r="AJ38" s="41" t="s">
        <v>25</v>
      </c>
      <c r="AK38" s="25" t="s">
        <v>25</v>
      </c>
      <c r="AL38" s="41" t="s">
        <v>25</v>
      </c>
      <c r="AM38" s="41">
        <f>AI38</f>
        <v>1.299056</v>
      </c>
      <c r="AN38" s="41" t="s">
        <v>25</v>
      </c>
      <c r="AO38" s="41" t="s">
        <v>25</v>
      </c>
    </row>
    <row r="39" spans="1:41" s="1" customFormat="1" ht="67.95" customHeight="1" x14ac:dyDescent="0.3">
      <c r="A39" s="23" t="s">
        <v>82</v>
      </c>
      <c r="B39" s="27" t="s">
        <v>137</v>
      </c>
      <c r="C39" s="32" t="s">
        <v>25</v>
      </c>
      <c r="D39" s="23" t="s">
        <v>108</v>
      </c>
      <c r="E39" s="26">
        <v>2022</v>
      </c>
      <c r="F39" s="26">
        <v>2022</v>
      </c>
      <c r="G39" s="26" t="s">
        <v>25</v>
      </c>
      <c r="H39" s="41" t="s">
        <v>25</v>
      </c>
      <c r="I39" s="26" t="s">
        <v>25</v>
      </c>
      <c r="J39" s="26" t="s">
        <v>25</v>
      </c>
      <c r="K39" s="41">
        <f t="shared" si="1"/>
        <v>3.1107639999999996</v>
      </c>
      <c r="L39" s="41">
        <v>7.5871999999999995E-2</v>
      </c>
      <c r="M39" s="25">
        <v>0.11162</v>
      </c>
      <c r="N39" s="25">
        <v>2.7493059999999998</v>
      </c>
      <c r="O39" s="25">
        <v>0.17396600000000001</v>
      </c>
      <c r="P39" s="26" t="s">
        <v>25</v>
      </c>
      <c r="Q39" s="26" t="s">
        <v>25</v>
      </c>
      <c r="R39" s="26" t="s">
        <v>25</v>
      </c>
      <c r="S39" s="26" t="s">
        <v>25</v>
      </c>
      <c r="T39" s="26" t="s">
        <v>25</v>
      </c>
      <c r="U39" s="26" t="s">
        <v>25</v>
      </c>
      <c r="V39" s="41">
        <v>3.1110000000000002</v>
      </c>
      <c r="W39" s="26" t="s">
        <v>25</v>
      </c>
      <c r="X39" s="41">
        <v>3.1110000000000002</v>
      </c>
      <c r="Y39" s="26" t="s">
        <v>25</v>
      </c>
      <c r="Z39" s="26" t="s">
        <v>25</v>
      </c>
      <c r="AA39" s="41">
        <f>AG39</f>
        <v>3.1107659999999999</v>
      </c>
      <c r="AB39" s="26" t="s">
        <v>25</v>
      </c>
      <c r="AC39" s="25" t="s">
        <v>25</v>
      </c>
      <c r="AD39" s="26" t="s">
        <v>25</v>
      </c>
      <c r="AE39" s="25" t="s">
        <v>25</v>
      </c>
      <c r="AF39" s="41" t="s">
        <v>25</v>
      </c>
      <c r="AG39" s="25">
        <f>3.110766</f>
        <v>3.1107659999999999</v>
      </c>
      <c r="AH39" s="41" t="s">
        <v>25</v>
      </c>
      <c r="AI39" s="25" t="s">
        <v>25</v>
      </c>
      <c r="AJ39" s="41" t="s">
        <v>25</v>
      </c>
      <c r="AK39" s="25" t="s">
        <v>25</v>
      </c>
      <c r="AL39" s="41" t="s">
        <v>25</v>
      </c>
      <c r="AM39" s="41">
        <f>AG39</f>
        <v>3.1107659999999999</v>
      </c>
      <c r="AN39" s="41" t="s">
        <v>25</v>
      </c>
      <c r="AO39" s="41" t="s">
        <v>25</v>
      </c>
    </row>
    <row r="40" spans="1:41" s="1" customFormat="1" ht="81" customHeight="1" x14ac:dyDescent="0.3">
      <c r="A40" s="23" t="s">
        <v>83</v>
      </c>
      <c r="B40" s="27" t="s">
        <v>113</v>
      </c>
      <c r="C40" s="32" t="s">
        <v>25</v>
      </c>
      <c r="D40" s="23" t="s">
        <v>108</v>
      </c>
      <c r="E40" s="26">
        <v>2022</v>
      </c>
      <c r="F40" s="26">
        <v>2022</v>
      </c>
      <c r="G40" s="26" t="s">
        <v>25</v>
      </c>
      <c r="H40" s="41" t="s">
        <v>25</v>
      </c>
      <c r="I40" s="26" t="s">
        <v>25</v>
      </c>
      <c r="J40" s="26" t="s">
        <v>25</v>
      </c>
      <c r="K40" s="41">
        <f t="shared" si="1"/>
        <v>6.8436849999999998</v>
      </c>
      <c r="L40" s="41">
        <v>0.16691900000000001</v>
      </c>
      <c r="M40" s="25">
        <v>0.24556500000000001</v>
      </c>
      <c r="N40" s="25">
        <v>6.0484749999999998</v>
      </c>
      <c r="O40" s="25">
        <v>0.38272600000000001</v>
      </c>
      <c r="P40" s="26" t="s">
        <v>25</v>
      </c>
      <c r="Q40" s="26" t="s">
        <v>25</v>
      </c>
      <c r="R40" s="26" t="s">
        <v>25</v>
      </c>
      <c r="S40" s="26" t="s">
        <v>25</v>
      </c>
      <c r="T40" s="26" t="s">
        <v>25</v>
      </c>
      <c r="U40" s="26" t="s">
        <v>25</v>
      </c>
      <c r="V40" s="41">
        <v>6.8440000000000003</v>
      </c>
      <c r="W40" s="26" t="s">
        <v>25</v>
      </c>
      <c r="X40" s="41">
        <v>6.8440000000000003</v>
      </c>
      <c r="Y40" s="26" t="s">
        <v>25</v>
      </c>
      <c r="Z40" s="26" t="s">
        <v>25</v>
      </c>
      <c r="AA40" s="41">
        <f>AG40</f>
        <v>6.8436859999999999</v>
      </c>
      <c r="AB40" s="26" t="s">
        <v>25</v>
      </c>
      <c r="AC40" s="25" t="s">
        <v>25</v>
      </c>
      <c r="AD40" s="26" t="s">
        <v>25</v>
      </c>
      <c r="AE40" s="25" t="s">
        <v>25</v>
      </c>
      <c r="AF40" s="41" t="s">
        <v>25</v>
      </c>
      <c r="AG40" s="25">
        <f>6.843686</f>
        <v>6.8436859999999999</v>
      </c>
      <c r="AH40" s="41" t="s">
        <v>25</v>
      </c>
      <c r="AI40" s="25" t="s">
        <v>25</v>
      </c>
      <c r="AJ40" s="41" t="s">
        <v>25</v>
      </c>
      <c r="AK40" s="25" t="s">
        <v>25</v>
      </c>
      <c r="AL40" s="41" t="s">
        <v>25</v>
      </c>
      <c r="AM40" s="41">
        <f>AG40</f>
        <v>6.8436859999999999</v>
      </c>
      <c r="AN40" s="41" t="s">
        <v>25</v>
      </c>
      <c r="AO40" s="41" t="s">
        <v>25</v>
      </c>
    </row>
    <row r="41" spans="1:41" s="1" customFormat="1" ht="53.4" customHeight="1" x14ac:dyDescent="0.3">
      <c r="A41" s="23" t="s">
        <v>84</v>
      </c>
      <c r="B41" s="27" t="s">
        <v>138</v>
      </c>
      <c r="C41" s="32" t="s">
        <v>25</v>
      </c>
      <c r="D41" s="23" t="s">
        <v>108</v>
      </c>
      <c r="E41" s="26">
        <v>2022</v>
      </c>
      <c r="F41" s="26">
        <v>2022</v>
      </c>
      <c r="G41" s="26" t="s">
        <v>25</v>
      </c>
      <c r="H41" s="41" t="s">
        <v>25</v>
      </c>
      <c r="I41" s="26" t="s">
        <v>25</v>
      </c>
      <c r="J41" s="26" t="s">
        <v>25</v>
      </c>
      <c r="K41" s="41">
        <f t="shared" si="1"/>
        <v>0.62215200000000004</v>
      </c>
      <c r="L41" s="41">
        <v>1.5174E-2</v>
      </c>
      <c r="M41" s="25">
        <v>2.2324E-2</v>
      </c>
      <c r="N41" s="25">
        <v>0.54986100000000004</v>
      </c>
      <c r="O41" s="25">
        <v>3.4792999999999998E-2</v>
      </c>
      <c r="P41" s="26" t="s">
        <v>25</v>
      </c>
      <c r="Q41" s="26" t="s">
        <v>25</v>
      </c>
      <c r="R41" s="26" t="s">
        <v>25</v>
      </c>
      <c r="S41" s="26" t="s">
        <v>25</v>
      </c>
      <c r="T41" s="26" t="s">
        <v>25</v>
      </c>
      <c r="U41" s="26" t="s">
        <v>25</v>
      </c>
      <c r="V41" s="41">
        <v>0.622</v>
      </c>
      <c r="W41" s="26" t="s">
        <v>25</v>
      </c>
      <c r="X41" s="41">
        <v>0.622</v>
      </c>
      <c r="Y41" s="26" t="s">
        <v>25</v>
      </c>
      <c r="Z41" s="26" t="s">
        <v>25</v>
      </c>
      <c r="AA41" s="41">
        <f>AG41</f>
        <v>0.62215299999999996</v>
      </c>
      <c r="AB41" s="26" t="s">
        <v>25</v>
      </c>
      <c r="AC41" s="25" t="s">
        <v>25</v>
      </c>
      <c r="AD41" s="26" t="s">
        <v>25</v>
      </c>
      <c r="AE41" s="25" t="s">
        <v>25</v>
      </c>
      <c r="AF41" s="41" t="s">
        <v>25</v>
      </c>
      <c r="AG41" s="25">
        <v>0.62215299999999996</v>
      </c>
      <c r="AH41" s="41" t="s">
        <v>25</v>
      </c>
      <c r="AI41" s="25" t="s">
        <v>25</v>
      </c>
      <c r="AJ41" s="41" t="s">
        <v>25</v>
      </c>
      <c r="AK41" s="25" t="s">
        <v>25</v>
      </c>
      <c r="AL41" s="41" t="s">
        <v>25</v>
      </c>
      <c r="AM41" s="41">
        <f>AG41</f>
        <v>0.62215299999999996</v>
      </c>
      <c r="AN41" s="41" t="s">
        <v>25</v>
      </c>
      <c r="AO41" s="41" t="s">
        <v>25</v>
      </c>
    </row>
    <row r="42" spans="1:41" s="1" customFormat="1" ht="48.6" customHeight="1" x14ac:dyDescent="0.3">
      <c r="A42" s="23" t="s">
        <v>85</v>
      </c>
      <c r="B42" s="27" t="s">
        <v>130</v>
      </c>
      <c r="C42" s="32" t="s">
        <v>25</v>
      </c>
      <c r="D42" s="23" t="s">
        <v>108</v>
      </c>
      <c r="E42" s="26">
        <v>2020</v>
      </c>
      <c r="F42" s="26">
        <v>2020</v>
      </c>
      <c r="G42" s="26" t="s">
        <v>25</v>
      </c>
      <c r="H42" s="41" t="s">
        <v>25</v>
      </c>
      <c r="I42" s="26" t="s">
        <v>25</v>
      </c>
      <c r="J42" s="26" t="s">
        <v>25</v>
      </c>
      <c r="K42" s="41">
        <f>O42+N42+M42+L42</f>
        <v>1.7173800000000001</v>
      </c>
      <c r="L42" s="41">
        <v>4.1887000000000001E-2</v>
      </c>
      <c r="M42" s="25">
        <v>6.1622999999999997E-2</v>
      </c>
      <c r="N42" s="25">
        <f>1.517827</f>
        <v>1.517827</v>
      </c>
      <c r="O42" s="25">
        <v>9.6043000000000003E-2</v>
      </c>
      <c r="P42" s="26" t="s">
        <v>25</v>
      </c>
      <c r="Q42" s="26" t="s">
        <v>25</v>
      </c>
      <c r="R42" s="26" t="s">
        <v>25</v>
      </c>
      <c r="S42" s="26" t="s">
        <v>25</v>
      </c>
      <c r="T42" s="26" t="s">
        <v>25</v>
      </c>
      <c r="U42" s="26" t="s">
        <v>25</v>
      </c>
      <c r="V42" s="41">
        <v>1.7170000000000001</v>
      </c>
      <c r="W42" s="26" t="s">
        <v>25</v>
      </c>
      <c r="X42" s="41">
        <v>1.7170000000000001</v>
      </c>
      <c r="Y42" s="26" t="s">
        <v>25</v>
      </c>
      <c r="Z42" s="26" t="s">
        <v>25</v>
      </c>
      <c r="AA42" s="41">
        <f>AC42</f>
        <v>1.717381</v>
      </c>
      <c r="AB42" s="26" t="s">
        <v>25</v>
      </c>
      <c r="AC42" s="25">
        <v>1.717381</v>
      </c>
      <c r="AD42" s="26" t="s">
        <v>25</v>
      </c>
      <c r="AE42" s="25" t="s">
        <v>25</v>
      </c>
      <c r="AF42" s="41" t="s">
        <v>25</v>
      </c>
      <c r="AG42" s="25" t="s">
        <v>25</v>
      </c>
      <c r="AH42" s="41" t="s">
        <v>25</v>
      </c>
      <c r="AI42" s="25" t="s">
        <v>25</v>
      </c>
      <c r="AJ42" s="41" t="s">
        <v>25</v>
      </c>
      <c r="AK42" s="25" t="s">
        <v>25</v>
      </c>
      <c r="AL42" s="41" t="s">
        <v>25</v>
      </c>
      <c r="AM42" s="41">
        <f>AC42</f>
        <v>1.717381</v>
      </c>
      <c r="AN42" s="41" t="s">
        <v>25</v>
      </c>
      <c r="AO42" s="41" t="s">
        <v>25</v>
      </c>
    </row>
    <row r="43" spans="1:41" s="1" customFormat="1" ht="64.95" customHeight="1" x14ac:dyDescent="0.3">
      <c r="A43" s="23" t="s">
        <v>86</v>
      </c>
      <c r="B43" s="27" t="s">
        <v>151</v>
      </c>
      <c r="C43" s="32" t="s">
        <v>25</v>
      </c>
      <c r="D43" s="23" t="s">
        <v>108</v>
      </c>
      <c r="E43" s="26">
        <v>2021</v>
      </c>
      <c r="F43" s="26">
        <v>2021</v>
      </c>
      <c r="G43" s="26" t="s">
        <v>25</v>
      </c>
      <c r="H43" s="41" t="s">
        <v>25</v>
      </c>
      <c r="I43" s="26" t="s">
        <v>25</v>
      </c>
      <c r="J43" s="26" t="s">
        <v>25</v>
      </c>
      <c r="K43" s="41">
        <f t="shared" ref="K43:K50" si="2">O43+N43+M43+L43</f>
        <v>4.1755240000000002</v>
      </c>
      <c r="L43" s="41">
        <v>0.101842</v>
      </c>
      <c r="M43" s="25">
        <f>0.149826</f>
        <v>0.14982599999999999</v>
      </c>
      <c r="N43" s="25">
        <v>3.6903440000000001</v>
      </c>
      <c r="O43" s="25">
        <v>0.233512</v>
      </c>
      <c r="P43" s="26" t="s">
        <v>25</v>
      </c>
      <c r="Q43" s="26" t="s">
        <v>25</v>
      </c>
      <c r="R43" s="26" t="s">
        <v>25</v>
      </c>
      <c r="S43" s="26" t="s">
        <v>25</v>
      </c>
      <c r="T43" s="26" t="s">
        <v>25</v>
      </c>
      <c r="U43" s="26" t="s">
        <v>25</v>
      </c>
      <c r="V43" s="41">
        <v>4.1760000000000002</v>
      </c>
      <c r="W43" s="26" t="s">
        <v>25</v>
      </c>
      <c r="X43" s="41">
        <v>4.1760000000000002</v>
      </c>
      <c r="Y43" s="26" t="s">
        <v>25</v>
      </c>
      <c r="Z43" s="26" t="s">
        <v>25</v>
      </c>
      <c r="AA43" s="41">
        <f>AE43</f>
        <v>4.1755250000000004</v>
      </c>
      <c r="AB43" s="26" t="s">
        <v>25</v>
      </c>
      <c r="AC43" s="25" t="s">
        <v>25</v>
      </c>
      <c r="AD43" s="26" t="s">
        <v>25</v>
      </c>
      <c r="AE43" s="25">
        <v>4.1755250000000004</v>
      </c>
      <c r="AF43" s="41" t="s">
        <v>25</v>
      </c>
      <c r="AG43" s="25" t="s">
        <v>25</v>
      </c>
      <c r="AH43" s="41" t="s">
        <v>25</v>
      </c>
      <c r="AI43" s="25" t="s">
        <v>25</v>
      </c>
      <c r="AJ43" s="41" t="s">
        <v>25</v>
      </c>
      <c r="AK43" s="25" t="s">
        <v>25</v>
      </c>
      <c r="AL43" s="41" t="s">
        <v>25</v>
      </c>
      <c r="AM43" s="41">
        <f>AE43</f>
        <v>4.1755250000000004</v>
      </c>
      <c r="AN43" s="41" t="s">
        <v>25</v>
      </c>
      <c r="AO43" s="41" t="s">
        <v>25</v>
      </c>
    </row>
    <row r="44" spans="1:41" s="1" customFormat="1" ht="67.8" customHeight="1" x14ac:dyDescent="0.3">
      <c r="A44" s="23" t="s">
        <v>87</v>
      </c>
      <c r="B44" s="27" t="s">
        <v>139</v>
      </c>
      <c r="C44" s="32" t="s">
        <v>25</v>
      </c>
      <c r="D44" s="23" t="s">
        <v>108</v>
      </c>
      <c r="E44" s="26">
        <v>2024</v>
      </c>
      <c r="F44" s="26">
        <v>2024</v>
      </c>
      <c r="G44" s="26" t="s">
        <v>25</v>
      </c>
      <c r="H44" s="41" t="s">
        <v>25</v>
      </c>
      <c r="I44" s="26" t="s">
        <v>25</v>
      </c>
      <c r="J44" s="26" t="s">
        <v>25</v>
      </c>
      <c r="K44" s="41">
        <f t="shared" si="2"/>
        <v>4.0686429999999998</v>
      </c>
      <c r="L44" s="41">
        <v>9.9235000000000004E-2</v>
      </c>
      <c r="M44" s="25">
        <f>0.145991</f>
        <v>0.14599100000000001</v>
      </c>
      <c r="N44" s="25">
        <v>3.595882</v>
      </c>
      <c r="O44" s="25">
        <f>0.227535</f>
        <v>0.22753499999999999</v>
      </c>
      <c r="P44" s="26" t="s">
        <v>25</v>
      </c>
      <c r="Q44" s="26" t="s">
        <v>25</v>
      </c>
      <c r="R44" s="26" t="s">
        <v>25</v>
      </c>
      <c r="S44" s="26" t="s">
        <v>25</v>
      </c>
      <c r="T44" s="26" t="s">
        <v>25</v>
      </c>
      <c r="U44" s="26" t="s">
        <v>25</v>
      </c>
      <c r="V44" s="41">
        <v>4.069</v>
      </c>
      <c r="W44" s="26" t="s">
        <v>25</v>
      </c>
      <c r="X44" s="41">
        <v>4.069</v>
      </c>
      <c r="Y44" s="26" t="s">
        <v>25</v>
      </c>
      <c r="Z44" s="26" t="s">
        <v>25</v>
      </c>
      <c r="AA44" s="41">
        <f>AK44</f>
        <v>4.0686439999999999</v>
      </c>
      <c r="AB44" s="26" t="s">
        <v>25</v>
      </c>
      <c r="AC44" s="25" t="s">
        <v>25</v>
      </c>
      <c r="AD44" s="26" t="s">
        <v>25</v>
      </c>
      <c r="AE44" s="25" t="s">
        <v>25</v>
      </c>
      <c r="AF44" s="41" t="s">
        <v>25</v>
      </c>
      <c r="AG44" s="25" t="s">
        <v>25</v>
      </c>
      <c r="AH44" s="41" t="s">
        <v>25</v>
      </c>
      <c r="AI44" s="25" t="s">
        <v>25</v>
      </c>
      <c r="AJ44" s="41" t="s">
        <v>25</v>
      </c>
      <c r="AK44" s="25">
        <v>4.0686439999999999</v>
      </c>
      <c r="AL44" s="41" t="s">
        <v>25</v>
      </c>
      <c r="AM44" s="41">
        <f>AK44</f>
        <v>4.0686439999999999</v>
      </c>
      <c r="AN44" s="41" t="s">
        <v>25</v>
      </c>
      <c r="AO44" s="41" t="s">
        <v>25</v>
      </c>
    </row>
    <row r="45" spans="1:41" s="1" customFormat="1" ht="48.6" customHeight="1" x14ac:dyDescent="0.3">
      <c r="A45" s="23" t="s">
        <v>88</v>
      </c>
      <c r="B45" s="27" t="s">
        <v>146</v>
      </c>
      <c r="C45" s="32" t="s">
        <v>25</v>
      </c>
      <c r="D45" s="23" t="s">
        <v>108</v>
      </c>
      <c r="E45" s="26">
        <v>2021</v>
      </c>
      <c r="F45" s="26">
        <v>2021</v>
      </c>
      <c r="G45" s="26" t="s">
        <v>25</v>
      </c>
      <c r="H45" s="41" t="s">
        <v>25</v>
      </c>
      <c r="I45" s="26" t="s">
        <v>25</v>
      </c>
      <c r="J45" s="26" t="s">
        <v>25</v>
      </c>
      <c r="K45" s="41">
        <f t="shared" si="2"/>
        <v>1.1930049999999999</v>
      </c>
      <c r="L45" s="41">
        <v>2.9097000000000001E-2</v>
      </c>
      <c r="M45" s="25">
        <v>4.2806999999999998E-2</v>
      </c>
      <c r="N45" s="25">
        <v>1.054384</v>
      </c>
      <c r="O45" s="25">
        <v>6.6716999999999999E-2</v>
      </c>
      <c r="P45" s="26" t="s">
        <v>25</v>
      </c>
      <c r="Q45" s="26" t="s">
        <v>25</v>
      </c>
      <c r="R45" s="26" t="s">
        <v>25</v>
      </c>
      <c r="S45" s="26" t="s">
        <v>25</v>
      </c>
      <c r="T45" s="26" t="s">
        <v>25</v>
      </c>
      <c r="U45" s="26" t="s">
        <v>25</v>
      </c>
      <c r="V45" s="41">
        <v>1.1930000000000001</v>
      </c>
      <c r="W45" s="26" t="s">
        <v>25</v>
      </c>
      <c r="X45" s="41">
        <v>1.1930000000000001</v>
      </c>
      <c r="Y45" s="26" t="s">
        <v>25</v>
      </c>
      <c r="Z45" s="26" t="s">
        <v>25</v>
      </c>
      <c r="AA45" s="41">
        <f>AE45</f>
        <v>1.1930000000000001</v>
      </c>
      <c r="AB45" s="26" t="s">
        <v>25</v>
      </c>
      <c r="AC45" s="25" t="s">
        <v>25</v>
      </c>
      <c r="AD45" s="26" t="s">
        <v>25</v>
      </c>
      <c r="AE45" s="25">
        <v>1.1930000000000001</v>
      </c>
      <c r="AF45" s="41" t="s">
        <v>25</v>
      </c>
      <c r="AG45" s="25" t="s">
        <v>25</v>
      </c>
      <c r="AH45" s="41" t="s">
        <v>25</v>
      </c>
      <c r="AI45" s="25" t="s">
        <v>25</v>
      </c>
      <c r="AJ45" s="41" t="s">
        <v>25</v>
      </c>
      <c r="AK45" s="25" t="s">
        <v>25</v>
      </c>
      <c r="AL45" s="41" t="s">
        <v>25</v>
      </c>
      <c r="AM45" s="41">
        <f>AE45</f>
        <v>1.1930000000000001</v>
      </c>
      <c r="AN45" s="41" t="s">
        <v>25</v>
      </c>
      <c r="AO45" s="41" t="s">
        <v>25</v>
      </c>
    </row>
    <row r="46" spans="1:41" s="1" customFormat="1" ht="60" customHeight="1" x14ac:dyDescent="0.3">
      <c r="A46" s="23" t="s">
        <v>89</v>
      </c>
      <c r="B46" s="27" t="s">
        <v>141</v>
      </c>
      <c r="C46" s="32" t="s">
        <v>25</v>
      </c>
      <c r="D46" s="23" t="s">
        <v>108</v>
      </c>
      <c r="E46" s="26">
        <v>2022</v>
      </c>
      <c r="F46" s="26">
        <v>2022</v>
      </c>
      <c r="G46" s="26" t="s">
        <v>25</v>
      </c>
      <c r="H46" s="41" t="s">
        <v>25</v>
      </c>
      <c r="I46" s="26" t="s">
        <v>25</v>
      </c>
      <c r="J46" s="26" t="s">
        <v>25</v>
      </c>
      <c r="K46" s="41">
        <f t="shared" si="2"/>
        <v>3.1107639999999996</v>
      </c>
      <c r="L46" s="41">
        <v>7.5871999999999995E-2</v>
      </c>
      <c r="M46" s="25">
        <v>0.11162</v>
      </c>
      <c r="N46" s="25">
        <v>2.7493059999999998</v>
      </c>
      <c r="O46" s="25">
        <v>0.17396600000000001</v>
      </c>
      <c r="P46" s="26" t="s">
        <v>25</v>
      </c>
      <c r="Q46" s="26" t="s">
        <v>25</v>
      </c>
      <c r="R46" s="26" t="s">
        <v>25</v>
      </c>
      <c r="S46" s="26" t="s">
        <v>25</v>
      </c>
      <c r="T46" s="26" t="s">
        <v>25</v>
      </c>
      <c r="U46" s="26" t="s">
        <v>25</v>
      </c>
      <c r="V46" s="41">
        <v>3.1110000000000002</v>
      </c>
      <c r="W46" s="26" t="s">
        <v>25</v>
      </c>
      <c r="X46" s="41">
        <v>3.1110000000000002</v>
      </c>
      <c r="Y46" s="26" t="s">
        <v>25</v>
      </c>
      <c r="Z46" s="26" t="s">
        <v>25</v>
      </c>
      <c r="AA46" s="41">
        <f>AG46</f>
        <v>3.1107659999999999</v>
      </c>
      <c r="AB46" s="26" t="s">
        <v>25</v>
      </c>
      <c r="AC46" s="25" t="s">
        <v>25</v>
      </c>
      <c r="AD46" s="26" t="s">
        <v>25</v>
      </c>
      <c r="AE46" s="25" t="s">
        <v>25</v>
      </c>
      <c r="AF46" s="41" t="s">
        <v>25</v>
      </c>
      <c r="AG46" s="25">
        <f>3.110766</f>
        <v>3.1107659999999999</v>
      </c>
      <c r="AH46" s="41" t="s">
        <v>25</v>
      </c>
      <c r="AI46" s="25" t="s">
        <v>25</v>
      </c>
      <c r="AJ46" s="41" t="s">
        <v>25</v>
      </c>
      <c r="AK46" s="25" t="s">
        <v>25</v>
      </c>
      <c r="AL46" s="41" t="s">
        <v>25</v>
      </c>
      <c r="AM46" s="41">
        <f>AG46</f>
        <v>3.1107659999999999</v>
      </c>
      <c r="AN46" s="41" t="s">
        <v>25</v>
      </c>
      <c r="AO46" s="41" t="s">
        <v>25</v>
      </c>
    </row>
    <row r="47" spans="1:41" s="1" customFormat="1" ht="48.6" customHeight="1" x14ac:dyDescent="0.3">
      <c r="A47" s="23" t="s">
        <v>90</v>
      </c>
      <c r="B47" s="27" t="s">
        <v>140</v>
      </c>
      <c r="C47" s="32" t="s">
        <v>25</v>
      </c>
      <c r="D47" s="23" t="s">
        <v>108</v>
      </c>
      <c r="E47" s="26">
        <v>2023</v>
      </c>
      <c r="F47" s="26">
        <v>2023</v>
      </c>
      <c r="G47" s="26" t="s">
        <v>25</v>
      </c>
      <c r="H47" s="41" t="s">
        <v>25</v>
      </c>
      <c r="I47" s="26" t="s">
        <v>25</v>
      </c>
      <c r="J47" s="26" t="s">
        <v>25</v>
      </c>
      <c r="K47" s="41">
        <f t="shared" si="2"/>
        <v>1.948582</v>
      </c>
      <c r="L47" s="41">
        <v>4.7525999999999999E-2</v>
      </c>
      <c r="M47" s="25">
        <v>6.9918999999999995E-2</v>
      </c>
      <c r="N47" s="25">
        <v>1.7221649999999999</v>
      </c>
      <c r="O47" s="25">
        <v>0.108972</v>
      </c>
      <c r="P47" s="26" t="s">
        <v>25</v>
      </c>
      <c r="Q47" s="26" t="s">
        <v>25</v>
      </c>
      <c r="R47" s="26" t="s">
        <v>25</v>
      </c>
      <c r="S47" s="26" t="s">
        <v>25</v>
      </c>
      <c r="T47" s="26" t="s">
        <v>25</v>
      </c>
      <c r="U47" s="26" t="s">
        <v>25</v>
      </c>
      <c r="V47" s="41">
        <f>1.949</f>
        <v>1.9490000000000001</v>
      </c>
      <c r="W47" s="26" t="s">
        <v>25</v>
      </c>
      <c r="X47" s="41">
        <f>1.949</f>
        <v>1.9490000000000001</v>
      </c>
      <c r="Y47" s="26" t="s">
        <v>25</v>
      </c>
      <c r="Z47" s="26" t="s">
        <v>25</v>
      </c>
      <c r="AA47" s="41">
        <f>AI47</f>
        <v>1.9485840000000001</v>
      </c>
      <c r="AB47" s="26" t="s">
        <v>25</v>
      </c>
      <c r="AC47" s="25" t="s">
        <v>25</v>
      </c>
      <c r="AD47" s="26" t="s">
        <v>25</v>
      </c>
      <c r="AE47" s="25" t="s">
        <v>25</v>
      </c>
      <c r="AF47" s="41" t="s">
        <v>25</v>
      </c>
      <c r="AG47" s="25" t="s">
        <v>25</v>
      </c>
      <c r="AH47" s="41" t="s">
        <v>25</v>
      </c>
      <c r="AI47" s="25">
        <v>1.9485840000000001</v>
      </c>
      <c r="AJ47" s="41" t="s">
        <v>25</v>
      </c>
      <c r="AK47" s="25" t="s">
        <v>25</v>
      </c>
      <c r="AL47" s="41" t="s">
        <v>25</v>
      </c>
      <c r="AM47" s="41">
        <f>AI47</f>
        <v>1.9485840000000001</v>
      </c>
      <c r="AN47" s="41" t="s">
        <v>25</v>
      </c>
      <c r="AO47" s="41" t="s">
        <v>25</v>
      </c>
    </row>
    <row r="48" spans="1:41" s="36" customFormat="1" ht="48" customHeight="1" x14ac:dyDescent="0.3">
      <c r="A48" s="29" t="s">
        <v>91</v>
      </c>
      <c r="B48" s="30" t="s">
        <v>92</v>
      </c>
      <c r="C48" s="33" t="s">
        <v>25</v>
      </c>
      <c r="D48" s="29" t="s">
        <v>25</v>
      </c>
      <c r="E48" s="28" t="s">
        <v>25</v>
      </c>
      <c r="F48" s="28" t="s">
        <v>25</v>
      </c>
      <c r="G48" s="28" t="s">
        <v>25</v>
      </c>
      <c r="H48" s="39" t="s">
        <v>25</v>
      </c>
      <c r="I48" s="28" t="s">
        <v>25</v>
      </c>
      <c r="J48" s="28" t="s">
        <v>25</v>
      </c>
      <c r="K48" s="39">
        <f t="shared" si="2"/>
        <v>19.707045900000001</v>
      </c>
      <c r="L48" s="39">
        <f>L49</f>
        <v>1.7915490000000001</v>
      </c>
      <c r="M48" s="44">
        <f>M49</f>
        <v>5.8334869999999999</v>
      </c>
      <c r="N48" s="44">
        <f>N49</f>
        <v>11.8806209</v>
      </c>
      <c r="O48" s="44">
        <f>O49</f>
        <v>0.20138900000000001</v>
      </c>
      <c r="P48" s="28" t="s">
        <v>25</v>
      </c>
      <c r="Q48" s="28" t="s">
        <v>25</v>
      </c>
      <c r="R48" s="28" t="s">
        <v>25</v>
      </c>
      <c r="S48" s="28" t="s">
        <v>25</v>
      </c>
      <c r="T48" s="28" t="s">
        <v>25</v>
      </c>
      <c r="U48" s="28" t="s">
        <v>25</v>
      </c>
      <c r="V48" s="39">
        <f>V49</f>
        <v>19.707000000000001</v>
      </c>
      <c r="W48" s="28" t="s">
        <v>25</v>
      </c>
      <c r="X48" s="39">
        <f>X49</f>
        <v>19.707000000000001</v>
      </c>
      <c r="Y48" s="28" t="s">
        <v>25</v>
      </c>
      <c r="Z48" s="28" t="s">
        <v>25</v>
      </c>
      <c r="AA48" s="39">
        <f>AA49</f>
        <v>19.706870000000002</v>
      </c>
      <c r="AB48" s="28" t="s">
        <v>25</v>
      </c>
      <c r="AC48" s="44">
        <f>AC49</f>
        <v>5.9996660000000004</v>
      </c>
      <c r="AD48" s="28" t="s">
        <v>25</v>
      </c>
      <c r="AE48" s="44">
        <f>AE49</f>
        <v>5.9671389999999995</v>
      </c>
      <c r="AF48" s="39" t="s">
        <v>25</v>
      </c>
      <c r="AG48" s="44" t="s">
        <v>25</v>
      </c>
      <c r="AH48" s="39" t="s">
        <v>25</v>
      </c>
      <c r="AI48" s="44">
        <f>AI49</f>
        <v>3.3484790000000002</v>
      </c>
      <c r="AJ48" s="39" t="s">
        <v>25</v>
      </c>
      <c r="AK48" s="44">
        <f>AK49</f>
        <v>4.3915860000000002</v>
      </c>
      <c r="AL48" s="39" t="s">
        <v>25</v>
      </c>
      <c r="AM48" s="39">
        <f>AM49</f>
        <v>19.706870000000002</v>
      </c>
      <c r="AN48" s="39" t="s">
        <v>25</v>
      </c>
      <c r="AO48" s="39" t="s">
        <v>25</v>
      </c>
    </row>
    <row r="49" spans="1:41" s="36" customFormat="1" ht="34.950000000000003" customHeight="1" x14ac:dyDescent="0.3">
      <c r="A49" s="29" t="s">
        <v>93</v>
      </c>
      <c r="B49" s="30" t="s">
        <v>94</v>
      </c>
      <c r="C49" s="33" t="s">
        <v>25</v>
      </c>
      <c r="D49" s="29" t="s">
        <v>25</v>
      </c>
      <c r="E49" s="28" t="s">
        <v>25</v>
      </c>
      <c r="F49" s="28" t="s">
        <v>25</v>
      </c>
      <c r="G49" s="28" t="s">
        <v>25</v>
      </c>
      <c r="H49" s="39" t="s">
        <v>25</v>
      </c>
      <c r="I49" s="28" t="s">
        <v>25</v>
      </c>
      <c r="J49" s="28" t="s">
        <v>25</v>
      </c>
      <c r="K49" s="39">
        <f>O49+N49+M49+L49</f>
        <v>19.707045900000001</v>
      </c>
      <c r="L49" s="39">
        <f>L50+L51+L52+L53+L54</f>
        <v>1.7915490000000001</v>
      </c>
      <c r="M49" s="44">
        <f>M50+M51+M52+M53+M54</f>
        <v>5.8334869999999999</v>
      </c>
      <c r="N49" s="44">
        <f>N50+N51+N52+N53+N54</f>
        <v>11.8806209</v>
      </c>
      <c r="O49" s="44">
        <f>O50+O54+O53</f>
        <v>0.20138900000000001</v>
      </c>
      <c r="P49" s="28" t="s">
        <v>25</v>
      </c>
      <c r="Q49" s="28" t="s">
        <v>25</v>
      </c>
      <c r="R49" s="28" t="s">
        <v>25</v>
      </c>
      <c r="S49" s="28" t="s">
        <v>25</v>
      </c>
      <c r="T49" s="28" t="s">
        <v>25</v>
      </c>
      <c r="U49" s="28" t="s">
        <v>25</v>
      </c>
      <c r="V49" s="39">
        <f>V50+V51+V52+V53+V54</f>
        <v>19.707000000000001</v>
      </c>
      <c r="W49" s="28" t="s">
        <v>25</v>
      </c>
      <c r="X49" s="39">
        <f>X50+X51+X52+X53+X54</f>
        <v>19.707000000000001</v>
      </c>
      <c r="Y49" s="28" t="s">
        <v>25</v>
      </c>
      <c r="Z49" s="28" t="s">
        <v>25</v>
      </c>
      <c r="AA49" s="39">
        <f>AA50+AA51+AA52+AA53+AA54</f>
        <v>19.706870000000002</v>
      </c>
      <c r="AB49" s="28" t="s">
        <v>25</v>
      </c>
      <c r="AC49" s="44">
        <f>AC53</f>
        <v>5.9996660000000004</v>
      </c>
      <c r="AD49" s="28" t="s">
        <v>25</v>
      </c>
      <c r="AE49" s="44">
        <f>AE50+AE51</f>
        <v>5.9671389999999995</v>
      </c>
      <c r="AF49" s="39" t="s">
        <v>25</v>
      </c>
      <c r="AG49" s="44" t="s">
        <v>25</v>
      </c>
      <c r="AH49" s="39" t="s">
        <v>25</v>
      </c>
      <c r="AI49" s="44">
        <f>AI52</f>
        <v>3.3484790000000002</v>
      </c>
      <c r="AJ49" s="39" t="s">
        <v>25</v>
      </c>
      <c r="AK49" s="44">
        <f>AK54</f>
        <v>4.3915860000000002</v>
      </c>
      <c r="AL49" s="39" t="s">
        <v>25</v>
      </c>
      <c r="AM49" s="39">
        <f>AC49+AE49+AI49+AK49</f>
        <v>19.706870000000002</v>
      </c>
      <c r="AN49" s="39" t="s">
        <v>25</v>
      </c>
      <c r="AO49" s="39" t="s">
        <v>25</v>
      </c>
    </row>
    <row r="50" spans="1:41" s="1" customFormat="1" ht="31.95" customHeight="1" x14ac:dyDescent="0.3">
      <c r="A50" s="23" t="s">
        <v>95</v>
      </c>
      <c r="B50" s="27" t="s">
        <v>142</v>
      </c>
      <c r="C50" s="32" t="s">
        <v>25</v>
      </c>
      <c r="D50" s="23" t="s">
        <v>108</v>
      </c>
      <c r="E50" s="26">
        <v>2021</v>
      </c>
      <c r="F50" s="26">
        <v>2021</v>
      </c>
      <c r="G50" s="26" t="s">
        <v>25</v>
      </c>
      <c r="H50" s="41" t="s">
        <v>25</v>
      </c>
      <c r="I50" s="26" t="s">
        <v>25</v>
      </c>
      <c r="J50" s="26" t="s">
        <v>25</v>
      </c>
      <c r="K50" s="41">
        <f t="shared" si="2"/>
        <v>2.7681809999999998</v>
      </c>
      <c r="L50" s="41">
        <v>0.25165300000000002</v>
      </c>
      <c r="M50" s="25">
        <f>0.503141</f>
        <v>0.50314099999999995</v>
      </c>
      <c r="N50" s="25">
        <f>1.836595</f>
        <v>1.836595</v>
      </c>
      <c r="O50" s="25">
        <v>0.176792</v>
      </c>
      <c r="P50" s="26" t="s">
        <v>25</v>
      </c>
      <c r="Q50" s="26" t="s">
        <v>25</v>
      </c>
      <c r="R50" s="26" t="s">
        <v>25</v>
      </c>
      <c r="S50" s="26" t="s">
        <v>25</v>
      </c>
      <c r="T50" s="26" t="s">
        <v>25</v>
      </c>
      <c r="U50" s="26" t="s">
        <v>25</v>
      </c>
      <c r="V50" s="41">
        <v>2.7679999999999998</v>
      </c>
      <c r="W50" s="26" t="s">
        <v>25</v>
      </c>
      <c r="X50" s="41">
        <v>2.7679999999999998</v>
      </c>
      <c r="Y50" s="26" t="s">
        <v>25</v>
      </c>
      <c r="Z50" s="26" t="s">
        <v>25</v>
      </c>
      <c r="AA50" s="41">
        <f>AE50</f>
        <v>2.7679999999999998</v>
      </c>
      <c r="AB50" s="26" t="s">
        <v>25</v>
      </c>
      <c r="AC50" s="25" t="s">
        <v>25</v>
      </c>
      <c r="AD50" s="26" t="s">
        <v>25</v>
      </c>
      <c r="AE50" s="25">
        <v>2.7679999999999998</v>
      </c>
      <c r="AF50" s="41" t="s">
        <v>25</v>
      </c>
      <c r="AG50" s="25" t="s">
        <v>25</v>
      </c>
      <c r="AH50" s="41" t="s">
        <v>25</v>
      </c>
      <c r="AI50" s="25" t="s">
        <v>25</v>
      </c>
      <c r="AJ50" s="41" t="s">
        <v>25</v>
      </c>
      <c r="AK50" s="25" t="s">
        <v>25</v>
      </c>
      <c r="AL50" s="41" t="s">
        <v>25</v>
      </c>
      <c r="AM50" s="41">
        <f>AE50</f>
        <v>2.7679999999999998</v>
      </c>
      <c r="AN50" s="41" t="s">
        <v>25</v>
      </c>
      <c r="AO50" s="41" t="s">
        <v>25</v>
      </c>
    </row>
    <row r="51" spans="1:41" s="1" customFormat="1" ht="70.95" customHeight="1" x14ac:dyDescent="0.3">
      <c r="A51" s="23" t="s">
        <v>96</v>
      </c>
      <c r="B51" s="27" t="s">
        <v>143</v>
      </c>
      <c r="C51" s="32" t="s">
        <v>25</v>
      </c>
      <c r="D51" s="23" t="s">
        <v>108</v>
      </c>
      <c r="E51" s="26">
        <v>2021</v>
      </c>
      <c r="F51" s="26">
        <v>2021</v>
      </c>
      <c r="G51" s="26" t="s">
        <v>25</v>
      </c>
      <c r="H51" s="41" t="s">
        <v>25</v>
      </c>
      <c r="I51" s="26" t="s">
        <v>25</v>
      </c>
      <c r="J51" s="26" t="s">
        <v>25</v>
      </c>
      <c r="K51" s="41">
        <f>L51+M51+N51</f>
        <v>3.1991379999999996</v>
      </c>
      <c r="L51" s="41">
        <v>0.29082999999999998</v>
      </c>
      <c r="M51" s="25">
        <v>0.84350499999999995</v>
      </c>
      <c r="N51" s="25">
        <v>2.0648029999999999</v>
      </c>
      <c r="O51" s="25" t="s">
        <v>25</v>
      </c>
      <c r="P51" s="26" t="s">
        <v>25</v>
      </c>
      <c r="Q51" s="26" t="s">
        <v>25</v>
      </c>
      <c r="R51" s="26" t="s">
        <v>25</v>
      </c>
      <c r="S51" s="26" t="s">
        <v>25</v>
      </c>
      <c r="T51" s="26" t="s">
        <v>25</v>
      </c>
      <c r="U51" s="26" t="s">
        <v>25</v>
      </c>
      <c r="V51" s="41">
        <v>3.1989999999999998</v>
      </c>
      <c r="W51" s="26" t="s">
        <v>25</v>
      </c>
      <c r="X51" s="41">
        <v>3.1989999999999998</v>
      </c>
      <c r="Y51" s="26" t="s">
        <v>25</v>
      </c>
      <c r="Z51" s="26" t="s">
        <v>25</v>
      </c>
      <c r="AA51" s="41">
        <f>AE51</f>
        <v>3.1991390000000002</v>
      </c>
      <c r="AB51" s="26" t="s">
        <v>25</v>
      </c>
      <c r="AC51" s="25" t="s">
        <v>25</v>
      </c>
      <c r="AD51" s="26" t="s">
        <v>25</v>
      </c>
      <c r="AE51" s="25">
        <v>3.1991390000000002</v>
      </c>
      <c r="AF51" s="41" t="s">
        <v>25</v>
      </c>
      <c r="AG51" s="25" t="s">
        <v>25</v>
      </c>
      <c r="AH51" s="41" t="s">
        <v>25</v>
      </c>
      <c r="AI51" s="25" t="s">
        <v>25</v>
      </c>
      <c r="AJ51" s="41" t="s">
        <v>25</v>
      </c>
      <c r="AK51" s="25" t="s">
        <v>25</v>
      </c>
      <c r="AL51" s="41" t="s">
        <v>25</v>
      </c>
      <c r="AM51" s="41">
        <f>AE51</f>
        <v>3.1991390000000002</v>
      </c>
      <c r="AN51" s="41" t="s">
        <v>25</v>
      </c>
      <c r="AO51" s="41" t="s">
        <v>25</v>
      </c>
    </row>
    <row r="52" spans="1:41" s="1" customFormat="1" ht="31.95" customHeight="1" x14ac:dyDescent="0.3">
      <c r="A52" s="23" t="s">
        <v>97</v>
      </c>
      <c r="B52" s="31" t="s">
        <v>149</v>
      </c>
      <c r="C52" s="32" t="s">
        <v>25</v>
      </c>
      <c r="D52" s="23" t="s">
        <v>108</v>
      </c>
      <c r="E52" s="26">
        <v>2023</v>
      </c>
      <c r="F52" s="26">
        <v>2023</v>
      </c>
      <c r="G52" s="26" t="s">
        <v>25</v>
      </c>
      <c r="H52" s="41" t="s">
        <v>25</v>
      </c>
      <c r="I52" s="26" t="s">
        <v>25</v>
      </c>
      <c r="J52" s="26" t="s">
        <v>25</v>
      </c>
      <c r="K52" s="41">
        <f>L52+M52+N52</f>
        <v>3.3484780000000001</v>
      </c>
      <c r="L52" s="41">
        <v>0.30440699999999998</v>
      </c>
      <c r="M52" s="25">
        <v>0.802898</v>
      </c>
      <c r="N52" s="25">
        <v>2.2411729999999999</v>
      </c>
      <c r="O52" s="25" t="s">
        <v>25</v>
      </c>
      <c r="P52" s="26" t="s">
        <v>25</v>
      </c>
      <c r="Q52" s="26" t="s">
        <v>25</v>
      </c>
      <c r="R52" s="26" t="s">
        <v>25</v>
      </c>
      <c r="S52" s="26" t="s">
        <v>25</v>
      </c>
      <c r="T52" s="26" t="s">
        <v>25</v>
      </c>
      <c r="U52" s="26" t="s">
        <v>25</v>
      </c>
      <c r="V52" s="41">
        <v>3.3479999999999999</v>
      </c>
      <c r="W52" s="26" t="s">
        <v>25</v>
      </c>
      <c r="X52" s="41">
        <v>3.3479999999999999</v>
      </c>
      <c r="Y52" s="26" t="s">
        <v>25</v>
      </c>
      <c r="Z52" s="26" t="s">
        <v>25</v>
      </c>
      <c r="AA52" s="41">
        <f>AI52</f>
        <v>3.3484790000000002</v>
      </c>
      <c r="AB52" s="26" t="s">
        <v>25</v>
      </c>
      <c r="AC52" s="25" t="s">
        <v>25</v>
      </c>
      <c r="AD52" s="26" t="s">
        <v>25</v>
      </c>
      <c r="AE52" s="25" t="s">
        <v>25</v>
      </c>
      <c r="AF52" s="41" t="s">
        <v>25</v>
      </c>
      <c r="AG52" s="25" t="s">
        <v>25</v>
      </c>
      <c r="AH52" s="41" t="s">
        <v>25</v>
      </c>
      <c r="AI52" s="25">
        <v>3.3484790000000002</v>
      </c>
      <c r="AJ52" s="41" t="s">
        <v>25</v>
      </c>
      <c r="AK52" s="25" t="s">
        <v>25</v>
      </c>
      <c r="AL52" s="41" t="s">
        <v>25</v>
      </c>
      <c r="AM52" s="41">
        <f>AI52</f>
        <v>3.3484790000000002</v>
      </c>
      <c r="AN52" s="41" t="s">
        <v>25</v>
      </c>
      <c r="AO52" s="41" t="s">
        <v>25</v>
      </c>
    </row>
    <row r="53" spans="1:41" s="1" customFormat="1" ht="46.2" customHeight="1" x14ac:dyDescent="0.3">
      <c r="A53" s="23" t="s">
        <v>114</v>
      </c>
      <c r="B53" s="31" t="s">
        <v>115</v>
      </c>
      <c r="C53" s="32" t="s">
        <v>25</v>
      </c>
      <c r="D53" s="23" t="s">
        <v>108</v>
      </c>
      <c r="E53" s="26">
        <v>2020</v>
      </c>
      <c r="F53" s="26">
        <v>2020</v>
      </c>
      <c r="G53" s="26" t="s">
        <v>25</v>
      </c>
      <c r="H53" s="41" t="s">
        <v>25</v>
      </c>
      <c r="I53" s="26" t="s">
        <v>25</v>
      </c>
      <c r="J53" s="26" t="s">
        <v>25</v>
      </c>
      <c r="K53" s="41">
        <f>L53+M53+N53+O53</f>
        <v>5.9996638999999998</v>
      </c>
      <c r="L53" s="41">
        <v>0.54542400000000002</v>
      </c>
      <c r="M53" s="25">
        <v>2.455775</v>
      </c>
      <c r="N53" s="25">
        <v>2.9941789000000001</v>
      </c>
      <c r="O53" s="25">
        <v>4.2859999999999999E-3</v>
      </c>
      <c r="P53" s="26" t="s">
        <v>25</v>
      </c>
      <c r="Q53" s="26" t="s">
        <v>25</v>
      </c>
      <c r="R53" s="26" t="s">
        <v>25</v>
      </c>
      <c r="S53" s="26" t="s">
        <v>25</v>
      </c>
      <c r="T53" s="26" t="s">
        <v>25</v>
      </c>
      <c r="U53" s="26" t="s">
        <v>25</v>
      </c>
      <c r="V53" s="41">
        <v>6</v>
      </c>
      <c r="W53" s="26" t="s">
        <v>25</v>
      </c>
      <c r="X53" s="41">
        <v>6</v>
      </c>
      <c r="Y53" s="26" t="s">
        <v>25</v>
      </c>
      <c r="Z53" s="26" t="s">
        <v>25</v>
      </c>
      <c r="AA53" s="41">
        <f>AC53</f>
        <v>5.9996660000000004</v>
      </c>
      <c r="AB53" s="26" t="s">
        <v>25</v>
      </c>
      <c r="AC53" s="25">
        <v>5.9996660000000004</v>
      </c>
      <c r="AD53" s="26" t="s">
        <v>25</v>
      </c>
      <c r="AE53" s="25" t="s">
        <v>25</v>
      </c>
      <c r="AF53" s="41" t="s">
        <v>25</v>
      </c>
      <c r="AG53" s="25" t="s">
        <v>25</v>
      </c>
      <c r="AH53" s="41" t="s">
        <v>25</v>
      </c>
      <c r="AI53" s="25" t="s">
        <v>25</v>
      </c>
      <c r="AJ53" s="41" t="s">
        <v>25</v>
      </c>
      <c r="AK53" s="25" t="s">
        <v>25</v>
      </c>
      <c r="AL53" s="41" t="s">
        <v>25</v>
      </c>
      <c r="AM53" s="41">
        <f>AC53</f>
        <v>5.9996660000000004</v>
      </c>
      <c r="AN53" s="41" t="s">
        <v>25</v>
      </c>
      <c r="AO53" s="41" t="s">
        <v>25</v>
      </c>
    </row>
    <row r="54" spans="1:41" s="1" customFormat="1" ht="46.2" customHeight="1" x14ac:dyDescent="0.3">
      <c r="A54" s="23" t="s">
        <v>128</v>
      </c>
      <c r="B54" s="31" t="s">
        <v>129</v>
      </c>
      <c r="C54" s="32" t="s">
        <v>25</v>
      </c>
      <c r="D54" s="23" t="s">
        <v>108</v>
      </c>
      <c r="E54" s="26">
        <v>2024</v>
      </c>
      <c r="F54" s="26">
        <v>2024</v>
      </c>
      <c r="G54" s="26" t="s">
        <v>25</v>
      </c>
      <c r="H54" s="41" t="s">
        <v>25</v>
      </c>
      <c r="I54" s="26" t="s">
        <v>25</v>
      </c>
      <c r="J54" s="26" t="s">
        <v>25</v>
      </c>
      <c r="K54" s="41">
        <f>L54+M54+N54+O54</f>
        <v>4.3915850000000001</v>
      </c>
      <c r="L54" s="41">
        <v>0.39923500000000001</v>
      </c>
      <c r="M54" s="25">
        <f>1.228168</f>
        <v>1.2281679999999999</v>
      </c>
      <c r="N54" s="25">
        <v>2.7438709999999999</v>
      </c>
      <c r="O54" s="25">
        <v>2.0310999999999999E-2</v>
      </c>
      <c r="P54" s="26" t="s">
        <v>25</v>
      </c>
      <c r="Q54" s="26" t="s">
        <v>25</v>
      </c>
      <c r="R54" s="26" t="s">
        <v>25</v>
      </c>
      <c r="S54" s="26" t="s">
        <v>25</v>
      </c>
      <c r="T54" s="26" t="s">
        <v>25</v>
      </c>
      <c r="U54" s="26" t="s">
        <v>25</v>
      </c>
      <c r="V54" s="41">
        <v>4.3920000000000003</v>
      </c>
      <c r="W54" s="26" t="s">
        <v>25</v>
      </c>
      <c r="X54" s="41">
        <v>4.3920000000000003</v>
      </c>
      <c r="Y54" s="26" t="s">
        <v>25</v>
      </c>
      <c r="Z54" s="26" t="s">
        <v>25</v>
      </c>
      <c r="AA54" s="41">
        <f>AK54</f>
        <v>4.3915860000000002</v>
      </c>
      <c r="AB54" s="26" t="s">
        <v>25</v>
      </c>
      <c r="AC54" s="25" t="s">
        <v>25</v>
      </c>
      <c r="AD54" s="26" t="s">
        <v>25</v>
      </c>
      <c r="AE54" s="25" t="s">
        <v>25</v>
      </c>
      <c r="AF54" s="41" t="s">
        <v>25</v>
      </c>
      <c r="AG54" s="25" t="s">
        <v>25</v>
      </c>
      <c r="AH54" s="41" t="s">
        <v>25</v>
      </c>
      <c r="AI54" s="25" t="s">
        <v>25</v>
      </c>
      <c r="AJ54" s="41" t="s">
        <v>25</v>
      </c>
      <c r="AK54" s="25">
        <v>4.3915860000000002</v>
      </c>
      <c r="AL54" s="41" t="s">
        <v>25</v>
      </c>
      <c r="AM54" s="41">
        <f>AK54</f>
        <v>4.3915860000000002</v>
      </c>
      <c r="AN54" s="41" t="s">
        <v>25</v>
      </c>
      <c r="AO54" s="41" t="s">
        <v>25</v>
      </c>
    </row>
    <row r="55" spans="1:41" s="36" customFormat="1" ht="46.2" customHeight="1" x14ac:dyDescent="0.3">
      <c r="A55" s="29" t="s">
        <v>157</v>
      </c>
      <c r="B55" s="28" t="s">
        <v>158</v>
      </c>
      <c r="C55" s="33" t="s">
        <v>25</v>
      </c>
      <c r="D55" s="29" t="s">
        <v>25</v>
      </c>
      <c r="E55" s="28" t="s">
        <v>25</v>
      </c>
      <c r="F55" s="28" t="s">
        <v>25</v>
      </c>
      <c r="G55" s="28" t="s">
        <v>25</v>
      </c>
      <c r="H55" s="28" t="s">
        <v>25</v>
      </c>
      <c r="I55" s="28" t="s">
        <v>25</v>
      </c>
      <c r="J55" s="28" t="s">
        <v>25</v>
      </c>
      <c r="K55" s="39">
        <f>K56+K58</f>
        <v>23.747001999999998</v>
      </c>
      <c r="L55" s="39" t="s">
        <v>25</v>
      </c>
      <c r="M55" s="44">
        <f>M56+M58</f>
        <v>5.3845529999999995</v>
      </c>
      <c r="N55" s="44">
        <f>N56+N58</f>
        <v>18.362448999999998</v>
      </c>
      <c r="O55" s="44" t="s">
        <v>25</v>
      </c>
      <c r="P55" s="28" t="s">
        <v>25</v>
      </c>
      <c r="Q55" s="28" t="s">
        <v>25</v>
      </c>
      <c r="R55" s="28" t="s">
        <v>25</v>
      </c>
      <c r="S55" s="28" t="s">
        <v>25</v>
      </c>
      <c r="T55" s="28" t="s">
        <v>25</v>
      </c>
      <c r="U55" s="28" t="s">
        <v>25</v>
      </c>
      <c r="V55" s="39">
        <f>V56+V58</f>
        <v>23.747</v>
      </c>
      <c r="W55" s="28" t="s">
        <v>25</v>
      </c>
      <c r="X55" s="39">
        <f>X56+X58</f>
        <v>23.747</v>
      </c>
      <c r="Y55" s="28" t="s">
        <v>25</v>
      </c>
      <c r="Z55" s="28" t="s">
        <v>25</v>
      </c>
      <c r="AA55" s="39">
        <f>AA56+AA58</f>
        <v>23.747</v>
      </c>
      <c r="AB55" s="28" t="s">
        <v>25</v>
      </c>
      <c r="AC55" s="44">
        <f>AC56+AC58</f>
        <v>5.7409999999999997</v>
      </c>
      <c r="AD55" s="28" t="s">
        <v>25</v>
      </c>
      <c r="AE55" s="44">
        <f>AE56+AE58</f>
        <v>5.5369999999999999</v>
      </c>
      <c r="AF55" s="28" t="s">
        <v>25</v>
      </c>
      <c r="AG55" s="44">
        <f>AG56+AG58</f>
        <v>3.58</v>
      </c>
      <c r="AH55" s="28" t="s">
        <v>25</v>
      </c>
      <c r="AI55" s="44">
        <f>AI56+AI58</f>
        <v>3.8704499999999999</v>
      </c>
      <c r="AJ55" s="28" t="s">
        <v>25</v>
      </c>
      <c r="AK55" s="44">
        <f>AK56+AK58</f>
        <v>5.0184499999999996</v>
      </c>
      <c r="AL55" s="28" t="s">
        <v>25</v>
      </c>
      <c r="AM55" s="39">
        <f>AM56+AM58</f>
        <v>23.746900000000004</v>
      </c>
      <c r="AN55" s="28" t="s">
        <v>25</v>
      </c>
      <c r="AO55" s="28" t="s">
        <v>25</v>
      </c>
    </row>
    <row r="56" spans="1:41" s="36" customFormat="1" ht="46.2" customHeight="1" x14ac:dyDescent="0.3">
      <c r="A56" s="29" t="s">
        <v>159</v>
      </c>
      <c r="B56" s="28" t="s">
        <v>160</v>
      </c>
      <c r="C56" s="33" t="s">
        <v>25</v>
      </c>
      <c r="D56" s="29" t="s">
        <v>25</v>
      </c>
      <c r="E56" s="28" t="s">
        <v>25</v>
      </c>
      <c r="F56" s="28" t="s">
        <v>25</v>
      </c>
      <c r="G56" s="28" t="s">
        <v>25</v>
      </c>
      <c r="H56" s="28" t="s">
        <v>25</v>
      </c>
      <c r="I56" s="28" t="s">
        <v>25</v>
      </c>
      <c r="J56" s="28" t="s">
        <v>25</v>
      </c>
      <c r="K56" s="39">
        <f>M56+N56</f>
        <v>21.054241999999999</v>
      </c>
      <c r="L56" s="39" t="s">
        <v>25</v>
      </c>
      <c r="M56" s="44">
        <f>M57</f>
        <v>5.3727929999999997</v>
      </c>
      <c r="N56" s="44">
        <f>N57</f>
        <v>15.681448999999999</v>
      </c>
      <c r="O56" s="44" t="s">
        <v>25</v>
      </c>
      <c r="P56" s="28" t="s">
        <v>25</v>
      </c>
      <c r="Q56" s="28" t="s">
        <v>25</v>
      </c>
      <c r="R56" s="28" t="s">
        <v>25</v>
      </c>
      <c r="S56" s="28" t="s">
        <v>25</v>
      </c>
      <c r="T56" s="28" t="s">
        <v>25</v>
      </c>
      <c r="U56" s="28" t="s">
        <v>25</v>
      </c>
      <c r="V56" s="39">
        <f>V57</f>
        <v>21.053999999999998</v>
      </c>
      <c r="W56" s="28" t="s">
        <v>25</v>
      </c>
      <c r="X56" s="39">
        <f>X57</f>
        <v>21.053999999999998</v>
      </c>
      <c r="Y56" s="28" t="s">
        <v>25</v>
      </c>
      <c r="Z56" s="28" t="s">
        <v>25</v>
      </c>
      <c r="AA56" s="39">
        <f>AA57</f>
        <v>21.053999999999998</v>
      </c>
      <c r="AB56" s="28" t="s">
        <v>25</v>
      </c>
      <c r="AC56" s="44">
        <f>AC57</f>
        <v>5.2469999999999999</v>
      </c>
      <c r="AD56" s="28" t="s">
        <v>25</v>
      </c>
      <c r="AE56" s="44">
        <f>AE57</f>
        <v>5.0220000000000002</v>
      </c>
      <c r="AF56" s="28" t="s">
        <v>25</v>
      </c>
      <c r="AG56" s="44">
        <f>AG57</f>
        <v>3.0430000000000001</v>
      </c>
      <c r="AH56" s="28" t="s">
        <v>25</v>
      </c>
      <c r="AI56" s="44">
        <f>AI57</f>
        <v>3.3090000000000002</v>
      </c>
      <c r="AJ56" s="28" t="s">
        <v>25</v>
      </c>
      <c r="AK56" s="44">
        <f>AK57</f>
        <v>4.4329999999999998</v>
      </c>
      <c r="AL56" s="28" t="s">
        <v>25</v>
      </c>
      <c r="AM56" s="39">
        <f>AM57</f>
        <v>21.054000000000002</v>
      </c>
      <c r="AN56" s="28" t="s">
        <v>25</v>
      </c>
      <c r="AO56" s="28" t="s">
        <v>25</v>
      </c>
    </row>
    <row r="57" spans="1:41" s="1" customFormat="1" ht="46.2" customHeight="1" x14ac:dyDescent="0.3">
      <c r="A57" s="23" t="s">
        <v>170</v>
      </c>
      <c r="B57" s="31" t="s">
        <v>172</v>
      </c>
      <c r="C57" s="32" t="s">
        <v>25</v>
      </c>
      <c r="D57" s="23" t="s">
        <v>108</v>
      </c>
      <c r="E57" s="26">
        <v>2020</v>
      </c>
      <c r="F57" s="26">
        <v>2024</v>
      </c>
      <c r="G57" s="26" t="s">
        <v>25</v>
      </c>
      <c r="H57" s="26" t="s">
        <v>25</v>
      </c>
      <c r="I57" s="26" t="s">
        <v>25</v>
      </c>
      <c r="J57" s="26" t="s">
        <v>25</v>
      </c>
      <c r="K57" s="41">
        <f>M57+N57</f>
        <v>21.054241999999999</v>
      </c>
      <c r="L57" s="41" t="s">
        <v>25</v>
      </c>
      <c r="M57" s="25">
        <f>1.287+1.324335+0.774+0.849+1.138458</f>
        <v>5.3727929999999997</v>
      </c>
      <c r="N57" s="25">
        <f>3.96+3.697+2.269449+2.46+3.295</f>
        <v>15.681448999999999</v>
      </c>
      <c r="O57" s="25" t="s">
        <v>25</v>
      </c>
      <c r="P57" s="26" t="s">
        <v>25</v>
      </c>
      <c r="Q57" s="26" t="s">
        <v>25</v>
      </c>
      <c r="R57" s="26" t="s">
        <v>25</v>
      </c>
      <c r="S57" s="26" t="s">
        <v>25</v>
      </c>
      <c r="T57" s="26" t="s">
        <v>25</v>
      </c>
      <c r="U57" s="26" t="s">
        <v>25</v>
      </c>
      <c r="V57" s="41">
        <f>X57</f>
        <v>21.053999999999998</v>
      </c>
      <c r="W57" s="26" t="s">
        <v>25</v>
      </c>
      <c r="X57" s="41">
        <v>21.053999999999998</v>
      </c>
      <c r="Y57" s="26" t="s">
        <v>25</v>
      </c>
      <c r="Z57" s="26" t="s">
        <v>25</v>
      </c>
      <c r="AA57" s="41">
        <f>21.054</f>
        <v>21.053999999999998</v>
      </c>
      <c r="AB57" s="26" t="s">
        <v>25</v>
      </c>
      <c r="AC57" s="25">
        <v>5.2469999999999999</v>
      </c>
      <c r="AD57" s="26" t="s">
        <v>25</v>
      </c>
      <c r="AE57" s="25">
        <f>5.022</f>
        <v>5.0220000000000002</v>
      </c>
      <c r="AF57" s="26" t="s">
        <v>25</v>
      </c>
      <c r="AG57" s="25">
        <f>3.043</f>
        <v>3.0430000000000001</v>
      </c>
      <c r="AH57" s="26" t="s">
        <v>25</v>
      </c>
      <c r="AI57" s="25">
        <f>3.309</f>
        <v>3.3090000000000002</v>
      </c>
      <c r="AJ57" s="26" t="s">
        <v>25</v>
      </c>
      <c r="AK57" s="25">
        <f>4.433</f>
        <v>4.4329999999999998</v>
      </c>
      <c r="AL57" s="26" t="s">
        <v>25</v>
      </c>
      <c r="AM57" s="41">
        <f>AC57+AE57+AG57+AI57+AK57</f>
        <v>21.054000000000002</v>
      </c>
      <c r="AN57" s="26" t="s">
        <v>25</v>
      </c>
      <c r="AO57" s="26" t="s">
        <v>25</v>
      </c>
    </row>
    <row r="58" spans="1:41" s="36" customFormat="1" ht="46.2" customHeight="1" x14ac:dyDescent="0.3">
      <c r="A58" s="29" t="s">
        <v>161</v>
      </c>
      <c r="B58" s="28" t="s">
        <v>162</v>
      </c>
      <c r="C58" s="33" t="s">
        <v>25</v>
      </c>
      <c r="D58" s="29" t="s">
        <v>25</v>
      </c>
      <c r="E58" s="28" t="s">
        <v>25</v>
      </c>
      <c r="F58" s="28" t="s">
        <v>25</v>
      </c>
      <c r="G58" s="28" t="s">
        <v>25</v>
      </c>
      <c r="H58" s="28" t="s">
        <v>25</v>
      </c>
      <c r="I58" s="28" t="s">
        <v>25</v>
      </c>
      <c r="J58" s="28" t="s">
        <v>25</v>
      </c>
      <c r="K58" s="39">
        <f>M58+N58</f>
        <v>2.6927600000000003</v>
      </c>
      <c r="L58" s="39" t="s">
        <v>25</v>
      </c>
      <c r="M58" s="44">
        <f>M59</f>
        <v>1.176E-2</v>
      </c>
      <c r="N58" s="44">
        <f>N59</f>
        <v>2.681</v>
      </c>
      <c r="O58" s="44" t="s">
        <v>25</v>
      </c>
      <c r="P58" s="28" t="s">
        <v>25</v>
      </c>
      <c r="Q58" s="28" t="s">
        <v>25</v>
      </c>
      <c r="R58" s="28" t="s">
        <v>25</v>
      </c>
      <c r="S58" s="28" t="s">
        <v>25</v>
      </c>
      <c r="T58" s="28" t="s">
        <v>25</v>
      </c>
      <c r="U58" s="28" t="s">
        <v>25</v>
      </c>
      <c r="V58" s="39">
        <f>V59</f>
        <v>2.6930000000000001</v>
      </c>
      <c r="W58" s="28" t="s">
        <v>25</v>
      </c>
      <c r="X58" s="39">
        <f>X59</f>
        <v>2.6930000000000001</v>
      </c>
      <c r="Y58" s="28" t="s">
        <v>25</v>
      </c>
      <c r="Z58" s="28" t="s">
        <v>25</v>
      </c>
      <c r="AA58" s="39">
        <f>AA59</f>
        <v>2.6930000000000001</v>
      </c>
      <c r="AB58" s="28" t="s">
        <v>25</v>
      </c>
      <c r="AC58" s="44">
        <f>AC59</f>
        <v>0.49399999999999999</v>
      </c>
      <c r="AD58" s="28" t="s">
        <v>25</v>
      </c>
      <c r="AE58" s="44">
        <f>AE59</f>
        <v>0.51500000000000001</v>
      </c>
      <c r="AF58" s="28" t="s">
        <v>25</v>
      </c>
      <c r="AG58" s="44">
        <f>AG59</f>
        <v>0.53700000000000003</v>
      </c>
      <c r="AH58" s="28" t="s">
        <v>25</v>
      </c>
      <c r="AI58" s="44">
        <f>AI59</f>
        <v>0.56145</v>
      </c>
      <c r="AJ58" s="28" t="s">
        <v>25</v>
      </c>
      <c r="AK58" s="44">
        <f>AK59</f>
        <v>0.58545000000000003</v>
      </c>
      <c r="AL58" s="28" t="s">
        <v>25</v>
      </c>
      <c r="AM58" s="39">
        <f>AM59</f>
        <v>2.6928999999999998</v>
      </c>
      <c r="AN58" s="28" t="s">
        <v>25</v>
      </c>
      <c r="AO58" s="28" t="s">
        <v>25</v>
      </c>
    </row>
    <row r="59" spans="1:41" s="1" customFormat="1" ht="46.2" customHeight="1" x14ac:dyDescent="0.3">
      <c r="A59" s="23" t="s">
        <v>171</v>
      </c>
      <c r="B59" s="31" t="s">
        <v>173</v>
      </c>
      <c r="C59" s="32" t="s">
        <v>25</v>
      </c>
      <c r="D59" s="23" t="s">
        <v>108</v>
      </c>
      <c r="E59" s="26">
        <v>2020</v>
      </c>
      <c r="F59" s="26">
        <v>2024</v>
      </c>
      <c r="G59" s="26" t="s">
        <v>25</v>
      </c>
      <c r="H59" s="26" t="s">
        <v>25</v>
      </c>
      <c r="I59" s="26" t="s">
        <v>25</v>
      </c>
      <c r="J59" s="26" t="s">
        <v>25</v>
      </c>
      <c r="K59" s="41">
        <f>N59+M59</f>
        <v>2.6927600000000003</v>
      </c>
      <c r="L59" s="41" t="s">
        <v>25</v>
      </c>
      <c r="M59" s="25">
        <f>0.002+0.002+0.00232+0.00244+0.003</f>
        <v>1.176E-2</v>
      </c>
      <c r="N59" s="25">
        <f>0.492+0.513+0.535+0.558+0.583</f>
        <v>2.681</v>
      </c>
      <c r="O59" s="25" t="s">
        <v>25</v>
      </c>
      <c r="P59" s="26" t="s">
        <v>25</v>
      </c>
      <c r="Q59" s="26" t="s">
        <v>25</v>
      </c>
      <c r="R59" s="26" t="s">
        <v>25</v>
      </c>
      <c r="S59" s="26" t="s">
        <v>25</v>
      </c>
      <c r="T59" s="26" t="s">
        <v>25</v>
      </c>
      <c r="U59" s="26" t="s">
        <v>25</v>
      </c>
      <c r="V59" s="41">
        <f>X59</f>
        <v>2.6930000000000001</v>
      </c>
      <c r="W59" s="26" t="s">
        <v>25</v>
      </c>
      <c r="X59" s="41">
        <v>2.6930000000000001</v>
      </c>
      <c r="Y59" s="26" t="s">
        <v>25</v>
      </c>
      <c r="Z59" s="26" t="s">
        <v>25</v>
      </c>
      <c r="AA59" s="41">
        <f>2.693</f>
        <v>2.6930000000000001</v>
      </c>
      <c r="AB59" s="26" t="s">
        <v>25</v>
      </c>
      <c r="AC59" s="25">
        <v>0.49399999999999999</v>
      </c>
      <c r="AD59" s="26" t="s">
        <v>25</v>
      </c>
      <c r="AE59" s="25">
        <v>0.51500000000000001</v>
      </c>
      <c r="AF59" s="26" t="s">
        <v>25</v>
      </c>
      <c r="AG59" s="25">
        <v>0.53700000000000003</v>
      </c>
      <c r="AH59" s="26" t="s">
        <v>25</v>
      </c>
      <c r="AI59" s="25">
        <f>0.56145</f>
        <v>0.56145</v>
      </c>
      <c r="AJ59" s="26" t="s">
        <v>25</v>
      </c>
      <c r="AK59" s="25">
        <f>0.58545</f>
        <v>0.58545000000000003</v>
      </c>
      <c r="AL59" s="26" t="s">
        <v>25</v>
      </c>
      <c r="AM59" s="41">
        <f>AK59+AI59+AE59+AC59+AG59</f>
        <v>2.6928999999999998</v>
      </c>
      <c r="AN59" s="26" t="s">
        <v>25</v>
      </c>
      <c r="AO59" s="26" t="s">
        <v>25</v>
      </c>
    </row>
    <row r="60" spans="1:41" s="36" customFormat="1" ht="48.6" customHeight="1" x14ac:dyDescent="0.3">
      <c r="A60" s="29" t="s">
        <v>2</v>
      </c>
      <c r="B60" s="47" t="s">
        <v>98</v>
      </c>
      <c r="C60" s="33" t="s">
        <v>25</v>
      </c>
      <c r="D60" s="29" t="s">
        <v>25</v>
      </c>
      <c r="E60" s="28" t="s">
        <v>25</v>
      </c>
      <c r="F60" s="28" t="s">
        <v>25</v>
      </c>
      <c r="G60" s="28" t="s">
        <v>25</v>
      </c>
      <c r="H60" s="39" t="s">
        <v>25</v>
      </c>
      <c r="I60" s="28" t="s">
        <v>25</v>
      </c>
      <c r="J60" s="28" t="s">
        <v>25</v>
      </c>
      <c r="K60" s="39">
        <v>42.945999999999998</v>
      </c>
      <c r="L60" s="39">
        <f>L61+L62+L63+L64+L65+L66+L67+L68+L69+L70+L71+L72</f>
        <v>3.9001999999999999</v>
      </c>
      <c r="M60" s="44">
        <f>M61+M62+M63+M64+M65+M66+M67+M68+M69++M70+M71+M72</f>
        <v>4.0781929999999988</v>
      </c>
      <c r="N60" s="44">
        <f>N61+N62+N63+N64+N65+N66+N67+N68+N69+N70+N71+N72</f>
        <v>34.275892999999996</v>
      </c>
      <c r="O60" s="44">
        <f>O61+O66+O67+O68+O69+O70+O71+O72</f>
        <v>0.69175799999999998</v>
      </c>
      <c r="P60" s="28" t="s">
        <v>25</v>
      </c>
      <c r="Q60" s="28" t="s">
        <v>25</v>
      </c>
      <c r="R60" s="28" t="s">
        <v>25</v>
      </c>
      <c r="S60" s="28" t="s">
        <v>25</v>
      </c>
      <c r="T60" s="28" t="s">
        <v>25</v>
      </c>
      <c r="U60" s="28" t="s">
        <v>25</v>
      </c>
      <c r="V60" s="39">
        <f>V61+V62+V63+V64+V65+V66+V67+V68+V69+V70+V71+V72</f>
        <v>42.945999999999991</v>
      </c>
      <c r="W60" s="28" t="s">
        <v>25</v>
      </c>
      <c r="X60" s="39">
        <f>X61+X62+X63+X64+X65+X66+X67+X68+X69+X70+X71+X72</f>
        <v>42.945999999999991</v>
      </c>
      <c r="Y60" s="28" t="s">
        <v>25</v>
      </c>
      <c r="Z60" s="28" t="s">
        <v>25</v>
      </c>
      <c r="AA60" s="39">
        <v>42.945999999999998</v>
      </c>
      <c r="AB60" s="28" t="s">
        <v>25</v>
      </c>
      <c r="AC60" s="44">
        <f>AC61+AC63+AC67+AC69+AC70</f>
        <v>14.988975</v>
      </c>
      <c r="AD60" s="28" t="s">
        <v>25</v>
      </c>
      <c r="AE60" s="44">
        <f>AE66+AE68+AE62</f>
        <v>10.198755999999999</v>
      </c>
      <c r="AF60" s="39" t="s">
        <v>25</v>
      </c>
      <c r="AG60" s="44">
        <f>AG71</f>
        <v>3.041172</v>
      </c>
      <c r="AH60" s="39" t="s">
        <v>25</v>
      </c>
      <c r="AI60" s="44">
        <f>AI64+AI72</f>
        <v>4.9406249999999998</v>
      </c>
      <c r="AJ60" s="39" t="s">
        <v>25</v>
      </c>
      <c r="AK60" s="44">
        <f>AK65</f>
        <v>9.7769999999999992</v>
      </c>
      <c r="AL60" s="39" t="s">
        <v>25</v>
      </c>
      <c r="AM60" s="39">
        <f>AM61+AM62+AM63+AM64+AM65+AM66+AM67+AM68+AM69+AM70+AM71+AM72</f>
        <v>42.946065000000004</v>
      </c>
      <c r="AN60" s="39" t="s">
        <v>25</v>
      </c>
      <c r="AO60" s="39" t="s">
        <v>25</v>
      </c>
    </row>
    <row r="61" spans="1:41" s="1" customFormat="1" ht="34.200000000000003" customHeight="1" x14ac:dyDescent="0.3">
      <c r="A61" s="23" t="s">
        <v>99</v>
      </c>
      <c r="B61" s="27" t="s">
        <v>116</v>
      </c>
      <c r="C61" s="32" t="s">
        <v>25</v>
      </c>
      <c r="D61" s="23" t="s">
        <v>34</v>
      </c>
      <c r="E61" s="26">
        <v>2020</v>
      </c>
      <c r="F61" s="26">
        <v>2020</v>
      </c>
      <c r="G61" s="26" t="s">
        <v>25</v>
      </c>
      <c r="H61" s="41" t="s">
        <v>25</v>
      </c>
      <c r="I61" s="26" t="s">
        <v>25</v>
      </c>
      <c r="J61" s="26" t="s">
        <v>25</v>
      </c>
      <c r="K61" s="41">
        <f t="shared" ref="K61:K72" si="3">L61+M61+N61+O61</f>
        <v>2.5147720000000002</v>
      </c>
      <c r="L61" s="41">
        <v>0.22861500000000001</v>
      </c>
      <c r="M61" s="25">
        <v>0.128909</v>
      </c>
      <c r="N61" s="25">
        <v>1.7476830000000001</v>
      </c>
      <c r="O61" s="25">
        <v>0.40956500000000001</v>
      </c>
      <c r="P61" s="26" t="s">
        <v>25</v>
      </c>
      <c r="Q61" s="26" t="s">
        <v>25</v>
      </c>
      <c r="R61" s="26" t="s">
        <v>25</v>
      </c>
      <c r="S61" s="26" t="s">
        <v>25</v>
      </c>
      <c r="T61" s="26" t="s">
        <v>25</v>
      </c>
      <c r="U61" s="26" t="s">
        <v>25</v>
      </c>
      <c r="V61" s="41">
        <v>2.5150000000000001</v>
      </c>
      <c r="W61" s="26" t="s">
        <v>25</v>
      </c>
      <c r="X61" s="41">
        <v>2.5150000000000001</v>
      </c>
      <c r="Y61" s="26" t="s">
        <v>25</v>
      </c>
      <c r="Z61" s="26" t="s">
        <v>25</v>
      </c>
      <c r="AA61" s="41">
        <f>AC61</f>
        <v>2.5147740000000001</v>
      </c>
      <c r="AB61" s="26" t="s">
        <v>25</v>
      </c>
      <c r="AC61" s="25">
        <f>2.514774</f>
        <v>2.5147740000000001</v>
      </c>
      <c r="AD61" s="26" t="s">
        <v>25</v>
      </c>
      <c r="AE61" s="25" t="s">
        <v>25</v>
      </c>
      <c r="AF61" s="41" t="s">
        <v>25</v>
      </c>
      <c r="AG61" s="25" t="s">
        <v>25</v>
      </c>
      <c r="AH61" s="41" t="s">
        <v>25</v>
      </c>
      <c r="AI61" s="25" t="s">
        <v>25</v>
      </c>
      <c r="AJ61" s="41" t="s">
        <v>25</v>
      </c>
      <c r="AK61" s="25" t="s">
        <v>25</v>
      </c>
      <c r="AL61" s="41" t="s">
        <v>25</v>
      </c>
      <c r="AM61" s="41">
        <f>AC61</f>
        <v>2.5147740000000001</v>
      </c>
      <c r="AN61" s="41" t="s">
        <v>25</v>
      </c>
      <c r="AO61" s="41" t="s">
        <v>25</v>
      </c>
    </row>
    <row r="62" spans="1:41" s="1" customFormat="1" ht="38.4" customHeight="1" x14ac:dyDescent="0.3">
      <c r="A62" s="23" t="s">
        <v>100</v>
      </c>
      <c r="B62" s="27" t="s">
        <v>122</v>
      </c>
      <c r="C62" s="32" t="s">
        <v>25</v>
      </c>
      <c r="D62" s="23" t="s">
        <v>34</v>
      </c>
      <c r="E62" s="26">
        <v>2021</v>
      </c>
      <c r="F62" s="26">
        <v>2021</v>
      </c>
      <c r="G62" s="26" t="s">
        <v>25</v>
      </c>
      <c r="H62" s="41" t="s">
        <v>25</v>
      </c>
      <c r="I62" s="26" t="s">
        <v>25</v>
      </c>
      <c r="J62" s="26" t="s">
        <v>25</v>
      </c>
      <c r="K62" s="41">
        <f>L62+M62+N62</f>
        <v>1.5328569999999999</v>
      </c>
      <c r="L62" s="41">
        <v>0.13900000000000001</v>
      </c>
      <c r="M62" s="25">
        <v>0.39482099999999998</v>
      </c>
      <c r="N62" s="25">
        <v>0.99903600000000004</v>
      </c>
      <c r="O62" s="25" t="s">
        <v>25</v>
      </c>
      <c r="P62" s="26" t="s">
        <v>25</v>
      </c>
      <c r="Q62" s="26" t="s">
        <v>25</v>
      </c>
      <c r="R62" s="26" t="s">
        <v>25</v>
      </c>
      <c r="S62" s="26" t="s">
        <v>25</v>
      </c>
      <c r="T62" s="26" t="s">
        <v>25</v>
      </c>
      <c r="U62" s="26" t="s">
        <v>25</v>
      </c>
      <c r="V62" s="41">
        <v>1.5329999999999999</v>
      </c>
      <c r="W62" s="26" t="s">
        <v>25</v>
      </c>
      <c r="X62" s="41">
        <v>1.5329999999999999</v>
      </c>
      <c r="Y62" s="26" t="s">
        <v>25</v>
      </c>
      <c r="Z62" s="26" t="s">
        <v>25</v>
      </c>
      <c r="AA62" s="41">
        <f>AE62</f>
        <v>1.5329999999999999</v>
      </c>
      <c r="AB62" s="26" t="s">
        <v>25</v>
      </c>
      <c r="AC62" s="25" t="s">
        <v>25</v>
      </c>
      <c r="AD62" s="26" t="s">
        <v>25</v>
      </c>
      <c r="AE62" s="25">
        <v>1.5329999999999999</v>
      </c>
      <c r="AF62" s="41" t="s">
        <v>25</v>
      </c>
      <c r="AG62" s="43" t="s">
        <v>25</v>
      </c>
      <c r="AH62" s="41" t="s">
        <v>25</v>
      </c>
      <c r="AI62" s="25" t="s">
        <v>25</v>
      </c>
      <c r="AJ62" s="41" t="s">
        <v>25</v>
      </c>
      <c r="AK62" s="25" t="s">
        <v>25</v>
      </c>
      <c r="AL62" s="41" t="s">
        <v>25</v>
      </c>
      <c r="AM62" s="41">
        <f>AE62</f>
        <v>1.5329999999999999</v>
      </c>
      <c r="AN62" s="41" t="s">
        <v>25</v>
      </c>
      <c r="AO62" s="41" t="s">
        <v>25</v>
      </c>
    </row>
    <row r="63" spans="1:41" s="1" customFormat="1" ht="37.200000000000003" customHeight="1" x14ac:dyDescent="0.3">
      <c r="A63" s="23" t="s">
        <v>101</v>
      </c>
      <c r="B63" s="27" t="s">
        <v>148</v>
      </c>
      <c r="C63" s="32" t="s">
        <v>25</v>
      </c>
      <c r="D63" s="23" t="s">
        <v>34</v>
      </c>
      <c r="E63" s="26">
        <v>2020</v>
      </c>
      <c r="F63" s="26">
        <v>2020</v>
      </c>
      <c r="G63" s="26" t="s">
        <v>25</v>
      </c>
      <c r="H63" s="41" t="s">
        <v>25</v>
      </c>
      <c r="I63" s="26" t="s">
        <v>25</v>
      </c>
      <c r="J63" s="26" t="s">
        <v>25</v>
      </c>
      <c r="K63" s="41">
        <f>L63+M63+N63</f>
        <v>4.079402</v>
      </c>
      <c r="L63" s="41">
        <f>0.370854</f>
        <v>0.37085400000000002</v>
      </c>
      <c r="M63" s="25">
        <f>0.765111</f>
        <v>0.76511099999999999</v>
      </c>
      <c r="N63" s="25">
        <f>2.943437</f>
        <v>2.9434369999999999</v>
      </c>
      <c r="O63" s="25" t="s">
        <v>25</v>
      </c>
      <c r="P63" s="26" t="s">
        <v>25</v>
      </c>
      <c r="Q63" s="26" t="s">
        <v>25</v>
      </c>
      <c r="R63" s="26" t="s">
        <v>25</v>
      </c>
      <c r="S63" s="26" t="s">
        <v>25</v>
      </c>
      <c r="T63" s="26" t="s">
        <v>25</v>
      </c>
      <c r="U63" s="26" t="s">
        <v>25</v>
      </c>
      <c r="V63" s="41">
        <v>4.0789999999999997</v>
      </c>
      <c r="W63" s="26" t="s">
        <v>25</v>
      </c>
      <c r="X63" s="41">
        <v>4.0789999999999997</v>
      </c>
      <c r="Y63" s="26" t="s">
        <v>25</v>
      </c>
      <c r="Z63" s="26" t="s">
        <v>25</v>
      </c>
      <c r="AA63" s="41">
        <f>AC63</f>
        <v>4.0794030000000001</v>
      </c>
      <c r="AB63" s="26" t="s">
        <v>25</v>
      </c>
      <c r="AC63" s="25">
        <f>4.079403</f>
        <v>4.0794030000000001</v>
      </c>
      <c r="AD63" s="26" t="s">
        <v>25</v>
      </c>
      <c r="AE63" s="25" t="s">
        <v>25</v>
      </c>
      <c r="AF63" s="41" t="s">
        <v>25</v>
      </c>
      <c r="AG63" s="43" t="s">
        <v>25</v>
      </c>
      <c r="AH63" s="41" t="s">
        <v>25</v>
      </c>
      <c r="AI63" s="25" t="s">
        <v>25</v>
      </c>
      <c r="AJ63" s="41" t="s">
        <v>25</v>
      </c>
      <c r="AK63" s="25" t="s">
        <v>25</v>
      </c>
      <c r="AL63" s="41" t="s">
        <v>25</v>
      </c>
      <c r="AM63" s="41">
        <f>AC63</f>
        <v>4.0794030000000001</v>
      </c>
      <c r="AN63" s="41" t="s">
        <v>25</v>
      </c>
      <c r="AO63" s="41" t="s">
        <v>25</v>
      </c>
    </row>
    <row r="64" spans="1:41" s="1" customFormat="1" ht="35.4" customHeight="1" x14ac:dyDescent="0.3">
      <c r="A64" s="23" t="s">
        <v>102</v>
      </c>
      <c r="B64" s="27" t="s">
        <v>117</v>
      </c>
      <c r="C64" s="32" t="s">
        <v>25</v>
      </c>
      <c r="D64" s="23" t="s">
        <v>34</v>
      </c>
      <c r="E64" s="26">
        <v>2023</v>
      </c>
      <c r="F64" s="26">
        <v>2023</v>
      </c>
      <c r="G64" s="26" t="s">
        <v>25</v>
      </c>
      <c r="H64" s="41" t="s">
        <v>25</v>
      </c>
      <c r="I64" s="26" t="s">
        <v>25</v>
      </c>
      <c r="J64" s="26" t="s">
        <v>25</v>
      </c>
      <c r="K64" s="41">
        <f>L64+M64+N64</f>
        <v>1.7656399999999999</v>
      </c>
      <c r="L64" s="41">
        <v>0.16051199999999999</v>
      </c>
      <c r="M64" s="25">
        <v>0.34187499999999998</v>
      </c>
      <c r="N64" s="25">
        <v>1.263253</v>
      </c>
      <c r="O64" s="25" t="s">
        <v>25</v>
      </c>
      <c r="P64" s="26" t="s">
        <v>25</v>
      </c>
      <c r="Q64" s="26" t="s">
        <v>25</v>
      </c>
      <c r="R64" s="26" t="s">
        <v>25</v>
      </c>
      <c r="S64" s="26" t="s">
        <v>25</v>
      </c>
      <c r="T64" s="26" t="s">
        <v>25</v>
      </c>
      <c r="U64" s="26" t="s">
        <v>25</v>
      </c>
      <c r="V64" s="41">
        <v>1.766</v>
      </c>
      <c r="W64" s="26" t="s">
        <v>25</v>
      </c>
      <c r="X64" s="41">
        <v>1.766</v>
      </c>
      <c r="Y64" s="26" t="s">
        <v>25</v>
      </c>
      <c r="Z64" s="26" t="s">
        <v>25</v>
      </c>
      <c r="AA64" s="41">
        <f>AI64</f>
        <v>1.765641</v>
      </c>
      <c r="AB64" s="26" t="s">
        <v>25</v>
      </c>
      <c r="AC64" s="25" t="s">
        <v>25</v>
      </c>
      <c r="AD64" s="26" t="s">
        <v>25</v>
      </c>
      <c r="AE64" s="25" t="s">
        <v>25</v>
      </c>
      <c r="AF64" s="41" t="s">
        <v>25</v>
      </c>
      <c r="AG64" s="43" t="s">
        <v>25</v>
      </c>
      <c r="AH64" s="41" t="s">
        <v>25</v>
      </c>
      <c r="AI64" s="25">
        <v>1.765641</v>
      </c>
      <c r="AJ64" s="41" t="s">
        <v>25</v>
      </c>
      <c r="AK64" s="25" t="s">
        <v>25</v>
      </c>
      <c r="AL64" s="41" t="s">
        <v>25</v>
      </c>
      <c r="AM64" s="41">
        <f>AI64</f>
        <v>1.765641</v>
      </c>
      <c r="AN64" s="41" t="s">
        <v>25</v>
      </c>
      <c r="AO64" s="41" t="s">
        <v>25</v>
      </c>
    </row>
    <row r="65" spans="1:41" s="1" customFormat="1" ht="31.2" customHeight="1" x14ac:dyDescent="0.3">
      <c r="A65" s="23" t="s">
        <v>103</v>
      </c>
      <c r="B65" s="27" t="s">
        <v>147</v>
      </c>
      <c r="C65" s="32" t="s">
        <v>25</v>
      </c>
      <c r="D65" s="23" t="s">
        <v>34</v>
      </c>
      <c r="E65" s="26">
        <v>2024</v>
      </c>
      <c r="F65" s="26">
        <v>2024</v>
      </c>
      <c r="G65" s="26" t="s">
        <v>25</v>
      </c>
      <c r="H65" s="41" t="s">
        <v>25</v>
      </c>
      <c r="I65" s="26" t="s">
        <v>25</v>
      </c>
      <c r="J65" s="26" t="s">
        <v>25</v>
      </c>
      <c r="K65" s="41">
        <f>L65+M65+N65</f>
        <v>9.7770019999999995</v>
      </c>
      <c r="L65" s="41">
        <v>0.888818</v>
      </c>
      <c r="M65" s="25">
        <v>1.9152229999999999</v>
      </c>
      <c r="N65" s="25">
        <v>6.9729609999999997</v>
      </c>
      <c r="O65" s="25" t="s">
        <v>25</v>
      </c>
      <c r="P65" s="26" t="s">
        <v>25</v>
      </c>
      <c r="Q65" s="26" t="s">
        <v>25</v>
      </c>
      <c r="R65" s="26" t="s">
        <v>25</v>
      </c>
      <c r="S65" s="26" t="s">
        <v>25</v>
      </c>
      <c r="T65" s="26" t="s">
        <v>25</v>
      </c>
      <c r="U65" s="26" t="s">
        <v>25</v>
      </c>
      <c r="V65" s="41">
        <v>9.7769999999999992</v>
      </c>
      <c r="W65" s="26" t="s">
        <v>25</v>
      </c>
      <c r="X65" s="41">
        <v>9.7769999999999992</v>
      </c>
      <c r="Y65" s="26" t="s">
        <v>25</v>
      </c>
      <c r="Z65" s="26" t="s">
        <v>25</v>
      </c>
      <c r="AA65" s="41">
        <f>AK65</f>
        <v>9.7769999999999992</v>
      </c>
      <c r="AB65" s="26" t="s">
        <v>25</v>
      </c>
      <c r="AC65" s="25" t="s">
        <v>25</v>
      </c>
      <c r="AD65" s="26" t="s">
        <v>25</v>
      </c>
      <c r="AE65" s="25" t="s">
        <v>25</v>
      </c>
      <c r="AF65" s="41" t="s">
        <v>25</v>
      </c>
      <c r="AG65" s="43" t="s">
        <v>25</v>
      </c>
      <c r="AH65" s="41" t="s">
        <v>25</v>
      </c>
      <c r="AI65" s="25" t="s">
        <v>25</v>
      </c>
      <c r="AJ65" s="41" t="s">
        <v>25</v>
      </c>
      <c r="AK65" s="25">
        <v>9.7769999999999992</v>
      </c>
      <c r="AL65" s="41" t="s">
        <v>25</v>
      </c>
      <c r="AM65" s="41">
        <f>AK65</f>
        <v>9.7769999999999992</v>
      </c>
      <c r="AN65" s="41" t="s">
        <v>25</v>
      </c>
      <c r="AO65" s="41" t="s">
        <v>25</v>
      </c>
    </row>
    <row r="66" spans="1:41" s="1" customFormat="1" ht="45.6" customHeight="1" x14ac:dyDescent="0.3">
      <c r="A66" s="23" t="s">
        <v>104</v>
      </c>
      <c r="B66" s="27" t="s">
        <v>144</v>
      </c>
      <c r="C66" s="32" t="s">
        <v>25</v>
      </c>
      <c r="D66" s="23" t="s">
        <v>34</v>
      </c>
      <c r="E66" s="26">
        <v>2021</v>
      </c>
      <c r="F66" s="26">
        <v>2021</v>
      </c>
      <c r="G66" s="26" t="s">
        <v>25</v>
      </c>
      <c r="H66" s="41" t="s">
        <v>25</v>
      </c>
      <c r="I66" s="26" t="s">
        <v>25</v>
      </c>
      <c r="J66" s="26" t="s">
        <v>25</v>
      </c>
      <c r="K66" s="41">
        <f t="shared" si="3"/>
        <v>5.7499600000000006</v>
      </c>
      <c r="L66" s="41">
        <v>0.51906399999999997</v>
      </c>
      <c r="M66" s="25">
        <v>7.5963000000000003E-2</v>
      </c>
      <c r="N66" s="25">
        <v>5.1146830000000003</v>
      </c>
      <c r="O66" s="25">
        <v>4.0250000000000001E-2</v>
      </c>
      <c r="P66" s="26" t="s">
        <v>25</v>
      </c>
      <c r="Q66" s="26" t="s">
        <v>25</v>
      </c>
      <c r="R66" s="26" t="s">
        <v>25</v>
      </c>
      <c r="S66" s="26" t="s">
        <v>25</v>
      </c>
      <c r="T66" s="26" t="s">
        <v>25</v>
      </c>
      <c r="U66" s="26" t="s">
        <v>25</v>
      </c>
      <c r="V66" s="41">
        <v>5.75</v>
      </c>
      <c r="W66" s="26" t="s">
        <v>25</v>
      </c>
      <c r="X66" s="41">
        <v>5.75</v>
      </c>
      <c r="Y66" s="26" t="s">
        <v>25</v>
      </c>
      <c r="Z66" s="26" t="s">
        <v>25</v>
      </c>
      <c r="AA66" s="41">
        <f>AE66</f>
        <v>5.7499630000000002</v>
      </c>
      <c r="AB66" s="26" t="s">
        <v>25</v>
      </c>
      <c r="AC66" s="25" t="s">
        <v>25</v>
      </c>
      <c r="AD66" s="26" t="s">
        <v>25</v>
      </c>
      <c r="AE66" s="25">
        <v>5.7499630000000002</v>
      </c>
      <c r="AF66" s="41" t="s">
        <v>25</v>
      </c>
      <c r="AG66" s="25" t="s">
        <v>25</v>
      </c>
      <c r="AH66" s="41" t="s">
        <v>25</v>
      </c>
      <c r="AI66" s="43" t="s">
        <v>25</v>
      </c>
      <c r="AJ66" s="41" t="s">
        <v>25</v>
      </c>
      <c r="AK66" s="25" t="s">
        <v>25</v>
      </c>
      <c r="AL66" s="41" t="s">
        <v>25</v>
      </c>
      <c r="AM66" s="41">
        <v>5.7495000000000003</v>
      </c>
      <c r="AN66" s="41" t="s">
        <v>25</v>
      </c>
      <c r="AO66" s="41" t="s">
        <v>25</v>
      </c>
    </row>
    <row r="67" spans="1:41" s="1" customFormat="1" ht="46.95" customHeight="1" x14ac:dyDescent="0.3">
      <c r="A67" s="23" t="s">
        <v>105</v>
      </c>
      <c r="B67" s="27" t="s">
        <v>152</v>
      </c>
      <c r="C67" s="32" t="s">
        <v>25</v>
      </c>
      <c r="D67" s="23" t="s">
        <v>34</v>
      </c>
      <c r="E67" s="26">
        <v>2020</v>
      </c>
      <c r="F67" s="26">
        <v>2020</v>
      </c>
      <c r="G67" s="26" t="s">
        <v>25</v>
      </c>
      <c r="H67" s="41" t="s">
        <v>25</v>
      </c>
      <c r="I67" s="26" t="s">
        <v>25</v>
      </c>
      <c r="J67" s="26" t="s">
        <v>25</v>
      </c>
      <c r="K67" s="41">
        <f t="shared" si="3"/>
        <v>2.7982640000000001</v>
      </c>
      <c r="L67" s="41">
        <v>0.25438699999999997</v>
      </c>
      <c r="M67" s="25">
        <v>7.2901999999999995E-2</v>
      </c>
      <c r="N67" s="25">
        <v>2.432347</v>
      </c>
      <c r="O67" s="25">
        <v>3.8628000000000003E-2</v>
      </c>
      <c r="P67" s="26" t="s">
        <v>25</v>
      </c>
      <c r="Q67" s="26" t="s">
        <v>25</v>
      </c>
      <c r="R67" s="26" t="s">
        <v>25</v>
      </c>
      <c r="S67" s="26" t="s">
        <v>25</v>
      </c>
      <c r="T67" s="26" t="s">
        <v>25</v>
      </c>
      <c r="U67" s="26" t="s">
        <v>25</v>
      </c>
      <c r="V67" s="41">
        <v>2.798</v>
      </c>
      <c r="W67" s="26" t="s">
        <v>25</v>
      </c>
      <c r="X67" s="41">
        <v>2.798</v>
      </c>
      <c r="Y67" s="26" t="s">
        <v>25</v>
      </c>
      <c r="Z67" s="26" t="s">
        <v>25</v>
      </c>
      <c r="AA67" s="41">
        <f>AC67</f>
        <v>2.7982659999999999</v>
      </c>
      <c r="AB67" s="26" t="s">
        <v>25</v>
      </c>
      <c r="AC67" s="25">
        <v>2.7982659999999999</v>
      </c>
      <c r="AD67" s="26" t="s">
        <v>25</v>
      </c>
      <c r="AE67" s="25" t="s">
        <v>25</v>
      </c>
      <c r="AF67" s="41" t="s">
        <v>25</v>
      </c>
      <c r="AG67" s="25" t="s">
        <v>25</v>
      </c>
      <c r="AH67" s="41" t="s">
        <v>25</v>
      </c>
      <c r="AI67" s="43" t="s">
        <v>25</v>
      </c>
      <c r="AJ67" s="41" t="s">
        <v>25</v>
      </c>
      <c r="AK67" s="25" t="s">
        <v>25</v>
      </c>
      <c r="AL67" s="41" t="s">
        <v>25</v>
      </c>
      <c r="AM67" s="41">
        <f>AC67</f>
        <v>2.7982659999999999</v>
      </c>
      <c r="AN67" s="41" t="s">
        <v>25</v>
      </c>
      <c r="AO67" s="41" t="s">
        <v>25</v>
      </c>
    </row>
    <row r="68" spans="1:41" s="2" customFormat="1" ht="52.8" customHeight="1" x14ac:dyDescent="0.3">
      <c r="A68" s="23" t="s">
        <v>106</v>
      </c>
      <c r="B68" s="27" t="s">
        <v>132</v>
      </c>
      <c r="C68" s="32" t="s">
        <v>25</v>
      </c>
      <c r="D68" s="23" t="s">
        <v>34</v>
      </c>
      <c r="E68" s="26">
        <v>2021</v>
      </c>
      <c r="F68" s="26">
        <v>2021</v>
      </c>
      <c r="G68" s="34" t="s">
        <v>25</v>
      </c>
      <c r="H68" s="40" t="s">
        <v>25</v>
      </c>
      <c r="I68" s="34" t="s">
        <v>25</v>
      </c>
      <c r="J68" s="34" t="s">
        <v>25</v>
      </c>
      <c r="K68" s="41">
        <f>2.916</f>
        <v>2.9159999999999999</v>
      </c>
      <c r="L68" s="40">
        <v>0.26507199999999997</v>
      </c>
      <c r="M68" s="40">
        <v>7.5638999999999998E-2</v>
      </c>
      <c r="N68" s="40">
        <v>2.5345059999999999</v>
      </c>
      <c r="O68" s="40">
        <v>4.0250000000000001E-2</v>
      </c>
      <c r="P68" s="26" t="s">
        <v>25</v>
      </c>
      <c r="Q68" s="26" t="s">
        <v>25</v>
      </c>
      <c r="R68" s="26" t="s">
        <v>25</v>
      </c>
      <c r="S68" s="26" t="s">
        <v>25</v>
      </c>
      <c r="T68" s="26" t="s">
        <v>25</v>
      </c>
      <c r="U68" s="26" t="s">
        <v>25</v>
      </c>
      <c r="V68" s="41">
        <f>2.916</f>
        <v>2.9159999999999999</v>
      </c>
      <c r="W68" s="26" t="s">
        <v>25</v>
      </c>
      <c r="X68" s="41">
        <f>2.916</f>
        <v>2.9159999999999999</v>
      </c>
      <c r="Y68" s="26" t="s">
        <v>25</v>
      </c>
      <c r="Z68" s="26" t="s">
        <v>25</v>
      </c>
      <c r="AA68" s="41">
        <f>AE68</f>
        <v>2.9157929999999999</v>
      </c>
      <c r="AB68" s="26" t="s">
        <v>25</v>
      </c>
      <c r="AC68" s="34" t="s">
        <v>25</v>
      </c>
      <c r="AD68" s="26" t="s">
        <v>25</v>
      </c>
      <c r="AE68" s="40">
        <v>2.9157929999999999</v>
      </c>
      <c r="AF68" s="41" t="s">
        <v>25</v>
      </c>
      <c r="AG68" s="40" t="s">
        <v>25</v>
      </c>
      <c r="AH68" s="41" t="s">
        <v>25</v>
      </c>
      <c r="AI68" s="40" t="s">
        <v>25</v>
      </c>
      <c r="AJ68" s="41" t="s">
        <v>25</v>
      </c>
      <c r="AK68" s="40" t="s">
        <v>25</v>
      </c>
      <c r="AL68" s="41" t="s">
        <v>25</v>
      </c>
      <c r="AM68" s="40">
        <f>AE68</f>
        <v>2.9157929999999999</v>
      </c>
      <c r="AN68" s="41" t="s">
        <v>25</v>
      </c>
      <c r="AO68" s="41" t="s">
        <v>25</v>
      </c>
    </row>
    <row r="69" spans="1:41" s="2" customFormat="1" ht="52.95" customHeight="1" x14ac:dyDescent="0.3">
      <c r="A69" s="23" t="s">
        <v>118</v>
      </c>
      <c r="B69" s="27" t="s">
        <v>153</v>
      </c>
      <c r="C69" s="32" t="s">
        <v>25</v>
      </c>
      <c r="D69" s="23" t="s">
        <v>34</v>
      </c>
      <c r="E69" s="26">
        <v>2020</v>
      </c>
      <c r="F69" s="26">
        <v>2020</v>
      </c>
      <c r="G69" s="34" t="s">
        <v>25</v>
      </c>
      <c r="H69" s="40" t="s">
        <v>25</v>
      </c>
      <c r="I69" s="34" t="s">
        <v>25</v>
      </c>
      <c r="J69" s="34" t="s">
        <v>25</v>
      </c>
      <c r="K69" s="41">
        <f t="shared" si="3"/>
        <v>2.7982640000000001</v>
      </c>
      <c r="L69" s="40">
        <v>0.25438699999999997</v>
      </c>
      <c r="M69" s="40">
        <v>7.2901999999999995E-2</v>
      </c>
      <c r="N69" s="40">
        <v>2.432347</v>
      </c>
      <c r="O69" s="40">
        <v>3.8628000000000003E-2</v>
      </c>
      <c r="P69" s="26" t="s">
        <v>25</v>
      </c>
      <c r="Q69" s="26" t="s">
        <v>25</v>
      </c>
      <c r="R69" s="26" t="s">
        <v>25</v>
      </c>
      <c r="S69" s="26" t="s">
        <v>25</v>
      </c>
      <c r="T69" s="26" t="s">
        <v>25</v>
      </c>
      <c r="U69" s="26" t="s">
        <v>25</v>
      </c>
      <c r="V69" s="41">
        <v>2.798</v>
      </c>
      <c r="W69" s="26" t="s">
        <v>25</v>
      </c>
      <c r="X69" s="41">
        <v>2.798</v>
      </c>
      <c r="Y69" s="26" t="s">
        <v>25</v>
      </c>
      <c r="Z69" s="26" t="s">
        <v>25</v>
      </c>
      <c r="AA69" s="41">
        <f>2.798266</f>
        <v>2.7982659999999999</v>
      </c>
      <c r="AB69" s="26" t="s">
        <v>25</v>
      </c>
      <c r="AC69" s="40">
        <v>2.7982659999999999</v>
      </c>
      <c r="AD69" s="26" t="s">
        <v>25</v>
      </c>
      <c r="AE69" s="40" t="s">
        <v>25</v>
      </c>
      <c r="AF69" s="41" t="s">
        <v>25</v>
      </c>
      <c r="AG69" s="40" t="s">
        <v>25</v>
      </c>
      <c r="AH69" s="41" t="s">
        <v>25</v>
      </c>
      <c r="AI69" s="40" t="s">
        <v>25</v>
      </c>
      <c r="AJ69" s="41" t="s">
        <v>25</v>
      </c>
      <c r="AK69" s="40" t="s">
        <v>25</v>
      </c>
      <c r="AL69" s="41" t="s">
        <v>25</v>
      </c>
      <c r="AM69" s="40">
        <f>AC69</f>
        <v>2.7982659999999999</v>
      </c>
      <c r="AN69" s="41" t="s">
        <v>25</v>
      </c>
      <c r="AO69" s="41" t="s">
        <v>25</v>
      </c>
    </row>
    <row r="70" spans="1:41" s="2" customFormat="1" ht="47.4" customHeight="1" x14ac:dyDescent="0.3">
      <c r="A70" s="23" t="s">
        <v>119</v>
      </c>
      <c r="B70" s="27" t="s">
        <v>154</v>
      </c>
      <c r="C70" s="32" t="s">
        <v>25</v>
      </c>
      <c r="D70" s="23" t="s">
        <v>34</v>
      </c>
      <c r="E70" s="26">
        <v>2020</v>
      </c>
      <c r="F70" s="26">
        <v>2020</v>
      </c>
      <c r="G70" s="34" t="s">
        <v>25</v>
      </c>
      <c r="H70" s="40" t="s">
        <v>25</v>
      </c>
      <c r="I70" s="34" t="s">
        <v>25</v>
      </c>
      <c r="J70" s="34" t="s">
        <v>25</v>
      </c>
      <c r="K70" s="41">
        <f t="shared" si="3"/>
        <v>2.7982640000000001</v>
      </c>
      <c r="L70" s="40">
        <f>0.254387</f>
        <v>0.25438699999999997</v>
      </c>
      <c r="M70" s="40">
        <v>7.2901999999999995E-2</v>
      </c>
      <c r="N70" s="40">
        <v>2.432347</v>
      </c>
      <c r="O70" s="40">
        <f>0.038628</f>
        <v>3.8628000000000003E-2</v>
      </c>
      <c r="P70" s="26" t="s">
        <v>25</v>
      </c>
      <c r="Q70" s="26" t="s">
        <v>25</v>
      </c>
      <c r="R70" s="26" t="s">
        <v>25</v>
      </c>
      <c r="S70" s="26" t="s">
        <v>25</v>
      </c>
      <c r="T70" s="26" t="s">
        <v>25</v>
      </c>
      <c r="U70" s="26" t="s">
        <v>25</v>
      </c>
      <c r="V70" s="41">
        <v>2.798</v>
      </c>
      <c r="W70" s="26" t="s">
        <v>25</v>
      </c>
      <c r="X70" s="41">
        <v>2.798</v>
      </c>
      <c r="Y70" s="26" t="s">
        <v>25</v>
      </c>
      <c r="Z70" s="26" t="s">
        <v>25</v>
      </c>
      <c r="AA70" s="41">
        <f>2.798266</f>
        <v>2.7982659999999999</v>
      </c>
      <c r="AB70" s="26" t="s">
        <v>25</v>
      </c>
      <c r="AC70" s="40">
        <f>2.798266</f>
        <v>2.7982659999999999</v>
      </c>
      <c r="AD70" s="26" t="s">
        <v>25</v>
      </c>
      <c r="AE70" s="40" t="s">
        <v>25</v>
      </c>
      <c r="AF70" s="41" t="s">
        <v>25</v>
      </c>
      <c r="AG70" s="40" t="s">
        <v>25</v>
      </c>
      <c r="AH70" s="41" t="s">
        <v>25</v>
      </c>
      <c r="AI70" s="40" t="s">
        <v>25</v>
      </c>
      <c r="AJ70" s="41" t="s">
        <v>25</v>
      </c>
      <c r="AK70" s="40" t="s">
        <v>25</v>
      </c>
      <c r="AL70" s="41" t="s">
        <v>25</v>
      </c>
      <c r="AM70" s="40">
        <f>AC70</f>
        <v>2.7982659999999999</v>
      </c>
      <c r="AN70" s="41" t="s">
        <v>25</v>
      </c>
      <c r="AO70" s="41" t="s">
        <v>25</v>
      </c>
    </row>
    <row r="71" spans="1:41" s="2" customFormat="1" ht="48" customHeight="1" x14ac:dyDescent="0.3">
      <c r="A71" s="23" t="s">
        <v>120</v>
      </c>
      <c r="B71" s="27" t="s">
        <v>155</v>
      </c>
      <c r="C71" s="32" t="s">
        <v>25</v>
      </c>
      <c r="D71" s="23" t="s">
        <v>34</v>
      </c>
      <c r="E71" s="34">
        <v>2022</v>
      </c>
      <c r="F71" s="34">
        <v>2022</v>
      </c>
      <c r="G71" s="34" t="s">
        <v>25</v>
      </c>
      <c r="H71" s="40" t="s">
        <v>25</v>
      </c>
      <c r="I71" s="34" t="s">
        <v>25</v>
      </c>
      <c r="J71" s="34" t="s">
        <v>25</v>
      </c>
      <c r="K71" s="41">
        <f t="shared" si="3"/>
        <v>3.0411709999999998</v>
      </c>
      <c r="L71" s="40">
        <v>0.27646999999999999</v>
      </c>
      <c r="M71" s="40">
        <v>7.9229999999999995E-2</v>
      </c>
      <c r="N71" s="40">
        <v>2.6434899999999999</v>
      </c>
      <c r="O71" s="40">
        <v>4.1980999999999997E-2</v>
      </c>
      <c r="P71" s="26" t="s">
        <v>25</v>
      </c>
      <c r="Q71" s="26" t="s">
        <v>25</v>
      </c>
      <c r="R71" s="26" t="s">
        <v>25</v>
      </c>
      <c r="S71" s="26" t="s">
        <v>25</v>
      </c>
      <c r="T71" s="26" t="s">
        <v>25</v>
      </c>
      <c r="U71" s="26" t="s">
        <v>25</v>
      </c>
      <c r="V71" s="41">
        <v>3.0409999999999999</v>
      </c>
      <c r="W71" s="26" t="s">
        <v>25</v>
      </c>
      <c r="X71" s="41">
        <v>3.0409999999999999</v>
      </c>
      <c r="Y71" s="26" t="s">
        <v>25</v>
      </c>
      <c r="Z71" s="26" t="s">
        <v>25</v>
      </c>
      <c r="AA71" s="41">
        <f>AG71</f>
        <v>3.041172</v>
      </c>
      <c r="AB71" s="26" t="s">
        <v>25</v>
      </c>
      <c r="AC71" s="34" t="s">
        <v>25</v>
      </c>
      <c r="AD71" s="26" t="s">
        <v>25</v>
      </c>
      <c r="AE71" s="40" t="s">
        <v>25</v>
      </c>
      <c r="AF71" s="41" t="s">
        <v>25</v>
      </c>
      <c r="AG71" s="40">
        <v>3.041172</v>
      </c>
      <c r="AH71" s="41" t="s">
        <v>25</v>
      </c>
      <c r="AI71" s="40" t="s">
        <v>25</v>
      </c>
      <c r="AJ71" s="41" t="s">
        <v>25</v>
      </c>
      <c r="AK71" s="40" t="s">
        <v>25</v>
      </c>
      <c r="AL71" s="41" t="s">
        <v>25</v>
      </c>
      <c r="AM71" s="40">
        <f>AG71</f>
        <v>3.041172</v>
      </c>
      <c r="AN71" s="41" t="s">
        <v>25</v>
      </c>
      <c r="AO71" s="41" t="s">
        <v>25</v>
      </c>
    </row>
    <row r="72" spans="1:41" s="2" customFormat="1" ht="46.8" x14ac:dyDescent="0.3">
      <c r="A72" s="23" t="s">
        <v>121</v>
      </c>
      <c r="B72" s="27" t="s">
        <v>156</v>
      </c>
      <c r="C72" s="32" t="s">
        <v>25</v>
      </c>
      <c r="D72" s="23" t="s">
        <v>34</v>
      </c>
      <c r="E72" s="34">
        <v>2023</v>
      </c>
      <c r="F72" s="34">
        <v>2023</v>
      </c>
      <c r="G72" s="34" t="s">
        <v>25</v>
      </c>
      <c r="H72" s="40" t="s">
        <v>25</v>
      </c>
      <c r="I72" s="34" t="s">
        <v>25</v>
      </c>
      <c r="J72" s="34" t="s">
        <v>25</v>
      </c>
      <c r="K72" s="41">
        <f t="shared" si="3"/>
        <v>3.1749809999999998</v>
      </c>
      <c r="L72" s="40">
        <v>0.288634</v>
      </c>
      <c r="M72" s="40">
        <v>8.2715999999999998E-2</v>
      </c>
      <c r="N72" s="40">
        <v>2.7598029999999998</v>
      </c>
      <c r="O72" s="40">
        <v>4.3827999999999999E-2</v>
      </c>
      <c r="P72" s="26" t="s">
        <v>25</v>
      </c>
      <c r="Q72" s="26" t="s">
        <v>25</v>
      </c>
      <c r="R72" s="26" t="s">
        <v>25</v>
      </c>
      <c r="S72" s="26" t="s">
        <v>25</v>
      </c>
      <c r="T72" s="26" t="s">
        <v>25</v>
      </c>
      <c r="U72" s="26" t="s">
        <v>25</v>
      </c>
      <c r="V72" s="41">
        <v>3.1749999999999998</v>
      </c>
      <c r="W72" s="26" t="s">
        <v>25</v>
      </c>
      <c r="X72" s="41">
        <v>3.1749999999999998</v>
      </c>
      <c r="Y72" s="26" t="s">
        <v>25</v>
      </c>
      <c r="Z72" s="26" t="s">
        <v>25</v>
      </c>
      <c r="AA72" s="41">
        <f>AI72</f>
        <v>3.1749839999999998</v>
      </c>
      <c r="AB72" s="26" t="s">
        <v>25</v>
      </c>
      <c r="AC72" s="34" t="s">
        <v>25</v>
      </c>
      <c r="AD72" s="26" t="s">
        <v>25</v>
      </c>
      <c r="AE72" s="40" t="s">
        <v>25</v>
      </c>
      <c r="AF72" s="41" t="s">
        <v>25</v>
      </c>
      <c r="AG72" s="40" t="s">
        <v>25</v>
      </c>
      <c r="AH72" s="41" t="s">
        <v>25</v>
      </c>
      <c r="AI72" s="40">
        <v>3.1749839999999998</v>
      </c>
      <c r="AJ72" s="41" t="s">
        <v>25</v>
      </c>
      <c r="AK72" s="40" t="s">
        <v>25</v>
      </c>
      <c r="AL72" s="41" t="s">
        <v>25</v>
      </c>
      <c r="AM72" s="40">
        <f>AI72</f>
        <v>3.1749839999999998</v>
      </c>
      <c r="AN72" s="41" t="s">
        <v>25</v>
      </c>
      <c r="AO72" s="41" t="s">
        <v>25</v>
      </c>
    </row>
    <row r="73" spans="1:41" s="37" customFormat="1" ht="31.2" x14ac:dyDescent="0.3">
      <c r="A73" s="29" t="s">
        <v>163</v>
      </c>
      <c r="B73" s="59" t="s">
        <v>164</v>
      </c>
      <c r="C73" s="33" t="s">
        <v>25</v>
      </c>
      <c r="D73" s="29" t="s">
        <v>25</v>
      </c>
      <c r="E73" s="60" t="s">
        <v>25</v>
      </c>
      <c r="F73" s="60" t="s">
        <v>25</v>
      </c>
      <c r="G73" s="60" t="s">
        <v>25</v>
      </c>
      <c r="H73" s="61" t="s">
        <v>25</v>
      </c>
      <c r="I73" s="60" t="s">
        <v>25</v>
      </c>
      <c r="J73" s="60" t="s">
        <v>25</v>
      </c>
      <c r="K73" s="39">
        <f>K74+K75</f>
        <v>11.55</v>
      </c>
      <c r="L73" s="61" t="s">
        <v>25</v>
      </c>
      <c r="M73" s="61" t="s">
        <v>25</v>
      </c>
      <c r="N73" s="61" t="s">
        <v>25</v>
      </c>
      <c r="O73" s="61">
        <f>O74+O75</f>
        <v>11.55</v>
      </c>
      <c r="P73" s="28" t="s">
        <v>25</v>
      </c>
      <c r="Q73" s="28" t="s">
        <v>25</v>
      </c>
      <c r="R73" s="28" t="s">
        <v>25</v>
      </c>
      <c r="S73" s="28" t="s">
        <v>25</v>
      </c>
      <c r="T73" s="28" t="s">
        <v>25</v>
      </c>
      <c r="U73" s="28" t="s">
        <v>25</v>
      </c>
      <c r="V73" s="39">
        <f>V74+V75</f>
        <v>11.55</v>
      </c>
      <c r="W73" s="28" t="s">
        <v>25</v>
      </c>
      <c r="X73" s="39">
        <f>X74+X75</f>
        <v>11.55</v>
      </c>
      <c r="Y73" s="28" t="s">
        <v>25</v>
      </c>
      <c r="Z73" s="28" t="s">
        <v>25</v>
      </c>
      <c r="AA73" s="39">
        <f>AA74+AA75</f>
        <v>11.55</v>
      </c>
      <c r="AB73" s="28" t="s">
        <v>25</v>
      </c>
      <c r="AC73" s="28" t="s">
        <v>25</v>
      </c>
      <c r="AD73" s="28" t="s">
        <v>25</v>
      </c>
      <c r="AE73" s="28" t="s">
        <v>25</v>
      </c>
      <c r="AF73" s="28" t="s">
        <v>25</v>
      </c>
      <c r="AG73" s="61">
        <f>AG74</f>
        <v>6.3</v>
      </c>
      <c r="AH73" s="39" t="s">
        <v>25</v>
      </c>
      <c r="AI73" s="61">
        <f>AI75</f>
        <v>5.25</v>
      </c>
      <c r="AJ73" s="28" t="s">
        <v>25</v>
      </c>
      <c r="AK73" s="28" t="s">
        <v>25</v>
      </c>
      <c r="AL73" s="28" t="s">
        <v>25</v>
      </c>
      <c r="AM73" s="61">
        <f>AM74+AM75</f>
        <v>11.55</v>
      </c>
      <c r="AN73" s="39" t="s">
        <v>25</v>
      </c>
      <c r="AO73" s="39" t="s">
        <v>25</v>
      </c>
    </row>
    <row r="74" spans="1:41" s="2" customFormat="1" ht="31.2" x14ac:dyDescent="0.3">
      <c r="A74" s="23" t="s">
        <v>165</v>
      </c>
      <c r="B74" s="27" t="s">
        <v>166</v>
      </c>
      <c r="C74" s="32" t="s">
        <v>25</v>
      </c>
      <c r="D74" s="23" t="s">
        <v>25</v>
      </c>
      <c r="E74" s="34">
        <v>2022</v>
      </c>
      <c r="F74" s="34">
        <v>2022</v>
      </c>
      <c r="G74" s="34" t="s">
        <v>25</v>
      </c>
      <c r="H74" s="40" t="s">
        <v>25</v>
      </c>
      <c r="I74" s="34" t="s">
        <v>25</v>
      </c>
      <c r="J74" s="34" t="s">
        <v>25</v>
      </c>
      <c r="K74" s="41">
        <f>O74</f>
        <v>6.3</v>
      </c>
      <c r="L74" s="40" t="s">
        <v>25</v>
      </c>
      <c r="M74" s="40" t="s">
        <v>25</v>
      </c>
      <c r="N74" s="40" t="s">
        <v>25</v>
      </c>
      <c r="O74" s="40">
        <f>7.56/1.2</f>
        <v>6.3</v>
      </c>
      <c r="P74" s="26" t="s">
        <v>25</v>
      </c>
      <c r="Q74" s="26" t="s">
        <v>25</v>
      </c>
      <c r="R74" s="26" t="s">
        <v>25</v>
      </c>
      <c r="S74" s="26" t="s">
        <v>25</v>
      </c>
      <c r="T74" s="26" t="s">
        <v>25</v>
      </c>
      <c r="U74" s="26" t="s">
        <v>25</v>
      </c>
      <c r="V74" s="41">
        <v>6.3</v>
      </c>
      <c r="W74" s="26" t="s">
        <v>25</v>
      </c>
      <c r="X74" s="41">
        <v>6.3</v>
      </c>
      <c r="Y74" s="26" t="s">
        <v>25</v>
      </c>
      <c r="Z74" s="26" t="s">
        <v>25</v>
      </c>
      <c r="AA74" s="41">
        <v>6.3</v>
      </c>
      <c r="AB74" s="26" t="s">
        <v>25</v>
      </c>
      <c r="AC74" s="26" t="s">
        <v>25</v>
      </c>
      <c r="AD74" s="26" t="s">
        <v>25</v>
      </c>
      <c r="AE74" s="26" t="s">
        <v>25</v>
      </c>
      <c r="AF74" s="26" t="s">
        <v>25</v>
      </c>
      <c r="AG74" s="40">
        <v>6.3</v>
      </c>
      <c r="AH74" s="41" t="s">
        <v>25</v>
      </c>
      <c r="AI74" s="40" t="s">
        <v>25</v>
      </c>
      <c r="AJ74" s="26" t="s">
        <v>25</v>
      </c>
      <c r="AK74" s="26" t="s">
        <v>25</v>
      </c>
      <c r="AL74" s="26" t="s">
        <v>25</v>
      </c>
      <c r="AM74" s="40">
        <f>6.3</f>
        <v>6.3</v>
      </c>
      <c r="AN74" s="41" t="s">
        <v>25</v>
      </c>
      <c r="AO74" s="41" t="s">
        <v>25</v>
      </c>
    </row>
    <row r="75" spans="1:41" s="64" customFormat="1" ht="31.2" x14ac:dyDescent="0.3">
      <c r="A75" s="62" t="s">
        <v>168</v>
      </c>
      <c r="B75" s="63" t="s">
        <v>167</v>
      </c>
      <c r="C75" s="34" t="s">
        <v>25</v>
      </c>
      <c r="D75" s="34" t="s">
        <v>169</v>
      </c>
      <c r="E75" s="34">
        <v>2023</v>
      </c>
      <c r="F75" s="34">
        <v>2023</v>
      </c>
      <c r="G75" s="34" t="s">
        <v>25</v>
      </c>
      <c r="H75" s="34" t="s">
        <v>25</v>
      </c>
      <c r="I75" s="34" t="s">
        <v>25</v>
      </c>
      <c r="J75" s="34" t="s">
        <v>25</v>
      </c>
      <c r="K75" s="40">
        <v>5.25</v>
      </c>
      <c r="L75" s="40" t="s">
        <v>25</v>
      </c>
      <c r="M75" s="40" t="s">
        <v>25</v>
      </c>
      <c r="N75" s="40" t="s">
        <v>25</v>
      </c>
      <c r="O75" s="40">
        <v>5.25</v>
      </c>
      <c r="P75" s="34" t="s">
        <v>25</v>
      </c>
      <c r="Q75" s="34" t="s">
        <v>25</v>
      </c>
      <c r="R75" s="34" t="s">
        <v>25</v>
      </c>
      <c r="S75" s="34" t="s">
        <v>25</v>
      </c>
      <c r="T75" s="34" t="s">
        <v>25</v>
      </c>
      <c r="U75" s="34" t="s">
        <v>25</v>
      </c>
      <c r="V75" s="40">
        <v>5.25</v>
      </c>
      <c r="W75" s="34" t="s">
        <v>25</v>
      </c>
      <c r="X75" s="40">
        <v>5.25</v>
      </c>
      <c r="Y75" s="34" t="s">
        <v>25</v>
      </c>
      <c r="Z75" s="34" t="s">
        <v>25</v>
      </c>
      <c r="AA75" s="34">
        <v>5.25</v>
      </c>
      <c r="AB75" s="34" t="s">
        <v>25</v>
      </c>
      <c r="AC75" s="34" t="s">
        <v>25</v>
      </c>
      <c r="AD75" s="34" t="s">
        <v>25</v>
      </c>
      <c r="AE75" s="34" t="s">
        <v>25</v>
      </c>
      <c r="AF75" s="34" t="s">
        <v>25</v>
      </c>
      <c r="AG75" s="40" t="s">
        <v>25</v>
      </c>
      <c r="AH75" s="34" t="s">
        <v>25</v>
      </c>
      <c r="AI75" s="40">
        <f>5.25</f>
        <v>5.25</v>
      </c>
      <c r="AJ75" s="34" t="s">
        <v>25</v>
      </c>
      <c r="AK75" s="34" t="s">
        <v>25</v>
      </c>
      <c r="AL75" s="34" t="s">
        <v>25</v>
      </c>
      <c r="AM75" s="40">
        <v>5.25</v>
      </c>
      <c r="AN75" s="40" t="s">
        <v>25</v>
      </c>
      <c r="AO75" s="34" t="s">
        <v>25</v>
      </c>
    </row>
    <row r="76" spans="1:41" s="65" customFormat="1" x14ac:dyDescent="0.3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</row>
    <row r="77" spans="1:41" s="65" customFormat="1" x14ac:dyDescent="0.3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</row>
    <row r="78" spans="1:41" s="65" customFormat="1" x14ac:dyDescent="0.3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</row>
    <row r="79" spans="1:41" s="65" customFormat="1" ht="18" x14ac:dyDescent="0.35">
      <c r="A79" s="9"/>
      <c r="B79" s="9"/>
      <c r="C79" s="82" t="s">
        <v>123</v>
      </c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</row>
    <row r="80" spans="1:41" s="65" customFormat="1" x14ac:dyDescent="0.3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</row>
  </sheetData>
  <mergeCells count="33">
    <mergeCell ref="A12:A14"/>
    <mergeCell ref="B12:B14"/>
    <mergeCell ref="C12:C14"/>
    <mergeCell ref="D12:D14"/>
    <mergeCell ref="E12:E14"/>
    <mergeCell ref="C79:S79"/>
    <mergeCell ref="AI13:AJ13"/>
    <mergeCell ref="AC13:AD13"/>
    <mergeCell ref="AM13:AM14"/>
    <mergeCell ref="K12:T12"/>
    <mergeCell ref="J12:J14"/>
    <mergeCell ref="AC12:AN12"/>
    <mergeCell ref="AG13:AH13"/>
    <mergeCell ref="AE13:AF13"/>
    <mergeCell ref="F12:G13"/>
    <mergeCell ref="H12:I13"/>
    <mergeCell ref="AN13:AN14"/>
    <mergeCell ref="A2:AS2"/>
    <mergeCell ref="A4:AS4"/>
    <mergeCell ref="A5:AS5"/>
    <mergeCell ref="A7:AS7"/>
    <mergeCell ref="U12:Z12"/>
    <mergeCell ref="AA12:AB13"/>
    <mergeCell ref="AO12:AO14"/>
    <mergeCell ref="K13:O13"/>
    <mergeCell ref="P13:T13"/>
    <mergeCell ref="U13:V13"/>
    <mergeCell ref="W13:X13"/>
    <mergeCell ref="A9:AO9"/>
    <mergeCell ref="AK13:AL13"/>
    <mergeCell ref="Y13:Z13"/>
    <mergeCell ref="A10:AO10"/>
    <mergeCell ref="A11:AN11"/>
  </mergeCells>
  <pageMargins left="0.59055118110236227" right="0.39370078740157483" top="0.59055118110236227" bottom="0.59055118110236227" header="0.31496062992125984" footer="0.31496062992125984"/>
  <pageSetup paperSize="8" scale="20" orientation="portrait" r:id="rId1"/>
  <rowBreaks count="2" manualBreakCount="2">
    <brk id="38" max="40" man="1"/>
    <brk id="81" max="4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3</vt:lpstr>
      <vt:lpstr>'Форма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promenergy-pk</dc:creator>
  <dc:description>7.0.3</dc:description>
  <cp:lastModifiedBy>pts18</cp:lastModifiedBy>
  <cp:lastPrinted>2019-04-25T22:56:29Z</cp:lastPrinted>
  <dcterms:created xsi:type="dcterms:W3CDTF">2016-12-26T03:59:37Z</dcterms:created>
  <dcterms:modified xsi:type="dcterms:W3CDTF">2019-04-25T23:02:12Z</dcterms:modified>
</cp:coreProperties>
</file>