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020" windowHeight="117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'стр.1'!$A$1:$V$62</definedName>
  </definedNames>
  <calcPr fullCalcOnLoad="1"/>
</workbook>
</file>

<file path=xl/sharedStrings.xml><?xml version="1.0" encoding="utf-8"?>
<sst xmlns="http://schemas.openxmlformats.org/spreadsheetml/2006/main" count="650" uniqueCount="116">
  <si>
    <t>План</t>
  </si>
  <si>
    <t>Факт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</si>
  <si>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</si>
  <si>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</si>
  <si>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</si>
  <si>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</si>
  <si>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</si>
  <si>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</si>
  <si>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</si>
  <si>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</si>
  <si>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</si>
  <si>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</si>
  <si>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</si>
  <si>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</si>
  <si>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Всего</t>
  </si>
  <si>
    <t>I квартал</t>
  </si>
  <si>
    <t>II квартал</t>
  </si>
  <si>
    <t>III квартал</t>
  </si>
  <si>
    <t>IV квартал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</si>
  <si>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
(без НДС)</t>
  </si>
  <si>
    <t>в базисном уровне цен</t>
  </si>
  <si>
    <t>в прогнозных ценах соответствующих лет</t>
  </si>
  <si>
    <t>Остаток освоения капитальных вложений на конец отчетного периода, млн. рублей
(без НДС)</t>
  </si>
  <si>
    <t>Приложение № 12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</si>
  <si>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</si>
  <si>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Отклонение от плана освоения по итогам отчетного периода</t>
  </si>
  <si>
    <t>млн. рублей
(без НДС)</t>
  </si>
  <si>
    <t>%</t>
  </si>
  <si>
    <t xml:space="preserve"> Муниципальное унитарное предриятие  "Уссурийск-Электросеть"</t>
  </si>
  <si>
    <t>2018</t>
  </si>
  <si>
    <t xml:space="preserve"> постановлением Департамента по тарифам Приморского края от 23.07.2014 г. №31/8</t>
  </si>
  <si>
    <t>Фактический объем освоения капитальных вложений на 01.01.2018 года  в прогнозных ценах соответствующих лет, млн. рублей
(без НДС)</t>
  </si>
  <si>
    <t>Остаток освоения капитальных вложений на 01.01.2018 года, млн. рублей
(без НДС)</t>
  </si>
  <si>
    <t>Освоение капитальных вложений 2018 года, млн. рублей (без НДС)</t>
  </si>
  <si>
    <t>I</t>
  </si>
  <si>
    <t>Техническое перевооружение (модернизация)</t>
  </si>
  <si>
    <t>нд</t>
  </si>
  <si>
    <t>I.I</t>
  </si>
  <si>
    <t>Электроснабжение и повышение энергетической эффективности</t>
  </si>
  <si>
    <t>1</t>
  </si>
  <si>
    <t>Замена в  ТП(РП)№1,8, 23, 27, 29, 30, 31,  33, 36,  44, 115,  199,  601, 605,   674,   51, 56, 60, 70,  77, 84, 87,  91, 93, 96, 98, 104, РП-1, РП-6 трансформаторов  на больший номинал, в связи с их загрузкой более предельно-допустимой</t>
  </si>
  <si>
    <t>2</t>
  </si>
  <si>
    <t>Установка  в ТП(РП) №130,163, 210, 251, 259, 270, 272, 286, 309, 318, 323, 408, 409, 473, 470, 606, 710, 720, 786, 793, 804, 11, РП-7 вторых трансформаторов</t>
  </si>
  <si>
    <t>3</t>
  </si>
  <si>
    <t>Модернизация ТП (РП)№ 144, 334, 344, 315, 320, 323, 318, 317, 23, 57, 125, 251, 234, 171, 235, 188, 84, 55, 269, 65, 126, 229, 208, 30, 783, 741, 95, 750, 751, 272, 606, 142, 473, 472, 481, 56, 424, 409, 406, 404, 402, 410, 764, 762, 111, 254, 64, 45, 168, 261, РП-6 с подключёнными социально значимыми объектами УГО: замена вводной коммутационной аппаратуры 0,4 кВ ( ввод Т1, Т2), отработавшей нормативный срок эксплуатации</t>
  </si>
  <si>
    <t>4</t>
  </si>
  <si>
    <t>Реконструкция КЛ-6 кВ с монтажом участка ВЛ-6 кВ</t>
  </si>
  <si>
    <t>4.2</t>
  </si>
  <si>
    <t xml:space="preserve"> Ф-7п/ст. "УМЗ" -ТП-120 с монтажом участка ВЛ-6кВ ТП-112</t>
  </si>
  <si>
    <t>5</t>
  </si>
  <si>
    <t>Реконструкция ВЛ-6 кВ с монтажом участка КЛ-6 кВ</t>
  </si>
  <si>
    <t>5.6</t>
  </si>
  <si>
    <t>Ф-24 п/ст."Кожзавод"-ТП-721 с монтажом участка КЛ-6кВ в г.Уссурийске</t>
  </si>
  <si>
    <t>6</t>
  </si>
  <si>
    <t>Реконструкция ВЛ-6кВ Ф-2 п/ст."Мелькомбинат"-ТП-191 в г. Уссурийске</t>
  </si>
  <si>
    <t>7</t>
  </si>
  <si>
    <t>Реконструкция ВЛ-0,4 кВ</t>
  </si>
  <si>
    <t>7.2</t>
  </si>
  <si>
    <t>ТП№602-ул.Строительная в г.Уссурийске</t>
  </si>
  <si>
    <t>7.7</t>
  </si>
  <si>
    <t xml:space="preserve"> ул.Стаханова, ул.Влад.шоссе в г.Уссурийске</t>
  </si>
  <si>
    <t>7.8</t>
  </si>
  <si>
    <t>ул.Орджоникидзе, ул.Маяковского, ул.Некрасова, ул.Энгельса в г.Уссурийске</t>
  </si>
  <si>
    <t>7.11</t>
  </si>
  <si>
    <t>ТП№777- ул.Нестеренко, ул.Слободская,ул.Степаненко, проезд Забайкальский в г.Уссурийске</t>
  </si>
  <si>
    <t>7.12</t>
  </si>
  <si>
    <t>ул.Приморская в г.Уссурийске</t>
  </si>
  <si>
    <t>4.1</t>
  </si>
  <si>
    <t>ТП-758 - ТП-719 с монтажом участка ВЛ-6 кВ в г.Уссурийске</t>
  </si>
  <si>
    <t>4.3</t>
  </si>
  <si>
    <t>Ф-8 п/ст."Уссурийск-1"-ТП-380 с монтажом участка ВЛ-6кВ ТП-334-ТП-335 в г.Уссурийске</t>
  </si>
  <si>
    <t>4.4</t>
  </si>
  <si>
    <t>ТП-469-ТП-470 в г. Уссурийске</t>
  </si>
  <si>
    <t>4.5</t>
  </si>
  <si>
    <t>ТП-792-ТП-776 в г. Уссурийске</t>
  </si>
  <si>
    <t>4.6</t>
  </si>
  <si>
    <t>ТП-320-ТП-321 в г. Уссурийске</t>
  </si>
  <si>
    <t>4.7</t>
  </si>
  <si>
    <t>ТП-261-ТП-268 в г. Уссурийске</t>
  </si>
  <si>
    <t>5.1</t>
  </si>
  <si>
    <t>Ф2 п/ст."Кожзавод"-ТП-353 с монтажом участка КЛ-6кВ в г.Уссурийске</t>
  </si>
  <si>
    <t>5.2</t>
  </si>
  <si>
    <t>Ф-14 п/ст."Кожзавод"-ТП-360 с монтажом участка КЛ-6кВ в г.Уссурийске</t>
  </si>
  <si>
    <t>5.3</t>
  </si>
  <si>
    <t>Ф-18п/ст."Кожзавод"-РП-14 с монтажом участка КЛ-6кВ в г.Уссурийске</t>
  </si>
  <si>
    <t>5.4</t>
  </si>
  <si>
    <t>Ф-23п/ст."Кожзавод"-РП-14 с монтажом участка КЛ-6кВ в г.Уссурийске</t>
  </si>
  <si>
    <t>5.5</t>
  </si>
  <si>
    <t>ТП-238-ТП-249 с монтажом участка КЛ-6кВ в г.Уссурийске</t>
  </si>
  <si>
    <t>5.7</t>
  </si>
  <si>
    <t>Ф-3 п/ст."УМЗ"-ТП-412 с отпайкой на ТП-438 с монтажом участка КЛ-6кВ в г.Уссурийске</t>
  </si>
  <si>
    <t>5.8</t>
  </si>
  <si>
    <t>ТП-63-ТП-61 с отпайкой на ТП-109 с монтажом участка КЛ-6кВ в г.Уссурийске</t>
  </si>
  <si>
    <t>5.9</t>
  </si>
  <si>
    <t>Ф-1 п/ст."Известковая"-ТП-748 с отпайкой на ТП-733 с монтажом участка КЛ-6кВ в г.Уссурийске</t>
  </si>
  <si>
    <t>5.10</t>
  </si>
  <si>
    <t>Ф-10 п/ст."Новоникольск"-ТП-113 с отпайкой на ТП-272 с монтажом участка КЛ-6кВ в г.Уссурийске</t>
  </si>
  <si>
    <t>5.11</t>
  </si>
  <si>
    <t>Ф-17 п/ст."Гранит"-РП-3 с монтажом участка КЛ-6кВ в г.Уссурийске</t>
  </si>
  <si>
    <t>7.1</t>
  </si>
  <si>
    <t>ТП№231- ул.Солдатская, пер.Широкий в г.Уссурийске</t>
  </si>
  <si>
    <t>7.3</t>
  </si>
  <si>
    <t>ул.Новая в с.Борисовка</t>
  </si>
  <si>
    <t>7.4</t>
  </si>
  <si>
    <t xml:space="preserve"> ул.Ленинградская, ул.Куйбышева в г.Уссурийске</t>
  </si>
  <si>
    <t>7.5</t>
  </si>
  <si>
    <t xml:space="preserve"> ул.Советская, ул.Пушкина в г.Уссурийске</t>
  </si>
  <si>
    <t>7.6</t>
  </si>
  <si>
    <t>ул.Волховская,ул.Новоникольское шоссе в г.Уссурийске</t>
  </si>
  <si>
    <t>7.9</t>
  </si>
  <si>
    <t>ТП№717, ТП№724- ул.Слободская, ул.Степаненко в г.Уссурийске</t>
  </si>
  <si>
    <t>7.10</t>
  </si>
  <si>
    <t>ул.Пролетарская, ул.Краснознамённая, ул.Волочаевская в г.Уссурийске</t>
  </si>
  <si>
    <t>7.13</t>
  </si>
  <si>
    <t>ул.Гаврика, Литочевского в г.Уссурийске</t>
  </si>
  <si>
    <t>за 4 квартал 2018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</si>
</sst>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7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/>
    </xf>
    <xf numFmtId="168" fontId="6" fillId="0" borderId="10" xfId="53" applyNumberFormat="1" applyFont="1" applyFill="1" applyBorder="1" applyAlignment="1">
      <alignment horizontal="center" vertical="center" wrapText="1"/>
      <protection/>
    </xf>
    <xf numFmtId="168" fontId="6" fillId="33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vertical="center" wrapText="1"/>
    </xf>
    <xf numFmtId="0" fontId="9" fillId="0" borderId="10" xfId="0" applyNumberFormat="1" applyFont="1" applyBorder="1" applyAlignment="1">
      <alignment horizontal="center" vertical="center"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vertical="center" wrapText="1"/>
    </xf>
    <xf numFmtId="0" fontId="6" fillId="33" borderId="10" xfId="0" applyNumberFormat="1" applyFont="1" applyFill="1" applyBorder="1" applyAlignment="1">
      <alignment horizontal="left" vertical="center"/>
    </xf>
    <xf numFmtId="168" fontId="6" fillId="0" borderId="10" xfId="0" applyNumberFormat="1" applyFont="1" applyBorder="1" applyAlignment="1">
      <alignment horizontal="center" vertical="center"/>
    </xf>
    <xf numFmtId="168" fontId="9" fillId="0" borderId="1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center" vertical="center" wrapText="1"/>
    </xf>
    <xf numFmtId="168" fontId="9" fillId="0" borderId="10" xfId="0" applyNumberFormat="1" applyFont="1" applyBorder="1" applyAlignment="1">
      <alignment horizontal="center" vertical="center" wrapText="1"/>
    </xf>
    <xf numFmtId="168" fontId="9" fillId="0" borderId="13" xfId="0" applyNumberFormat="1" applyFont="1" applyBorder="1" applyAlignment="1">
      <alignment horizontal="center" vertical="center"/>
    </xf>
    <xf numFmtId="168" fontId="1" fillId="0" borderId="0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168" fontId="9" fillId="0" borderId="12" xfId="0" applyNumberFormat="1" applyFont="1" applyBorder="1" applyAlignment="1">
      <alignment horizontal="center" vertical="center"/>
    </xf>
    <xf numFmtId="168" fontId="46" fillId="0" borderId="0" xfId="0" applyNumberFormat="1" applyFont="1" applyBorder="1" applyAlignment="1">
      <alignment horizontal="center" vertical="center"/>
    </xf>
    <xf numFmtId="168" fontId="9" fillId="0" borderId="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 vertical="top"/>
    </xf>
    <xf numFmtId="168" fontId="4" fillId="0" borderId="0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1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6" fillId="0" borderId="22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tabSelected="1" view="pageBreakPreview" zoomScale="70" zoomScaleSheetLayoutView="70" zoomScalePageLayoutView="0" workbookViewId="0" topLeftCell="A13">
      <selection activeCell="V18" sqref="V18"/>
    </sheetView>
  </sheetViews>
  <sheetFormatPr defaultColWidth="9.125" defaultRowHeight="12.75"/>
  <cols>
    <col min="1" max="1" width="10.375" style="1" customWidth="1"/>
    <col min="2" max="2" width="33.00390625" style="1" customWidth="1"/>
    <col min="3" max="3" width="17.125" style="1" customWidth="1"/>
    <col min="4" max="4" width="16.625" style="1" customWidth="1"/>
    <col min="5" max="5" width="17.00390625" style="1" customWidth="1"/>
    <col min="6" max="6" width="11.00390625" style="1" customWidth="1"/>
    <col min="7" max="7" width="10.875" style="1" customWidth="1"/>
    <col min="8" max="17" width="7.625" style="1" customWidth="1"/>
    <col min="18" max="18" width="10.375" style="1" customWidth="1"/>
    <col min="19" max="19" width="10.50390625" style="1" customWidth="1"/>
    <col min="20" max="20" width="10.625" style="1" customWidth="1"/>
    <col min="21" max="21" width="9.50390625" style="1" customWidth="1"/>
    <col min="22" max="22" width="20.375" style="1" customWidth="1"/>
    <col min="23" max="16384" width="9.125" style="1" customWidth="1"/>
  </cols>
  <sheetData>
    <row r="1" s="3" customFormat="1" ht="12">
      <c r="V1" s="4" t="s">
        <v>23</v>
      </c>
    </row>
    <row r="2" spans="20:22" s="3" customFormat="1" ht="24" customHeight="1">
      <c r="T2" s="55" t="s">
        <v>4</v>
      </c>
      <c r="U2" s="55"/>
      <c r="V2" s="55"/>
    </row>
    <row r="3" spans="1:22" s="3" customFormat="1" ht="13.5">
      <c r="A3" s="56" t="s">
        <v>24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4:17" s="5" customFormat="1" ht="13.5">
      <c r="D4" s="56" t="s">
        <v>115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="6" customFormat="1" ht="11.25" customHeight="1"/>
    <row r="6" spans="6:16" s="5" customFormat="1" ht="13.5">
      <c r="F6" s="7" t="s">
        <v>5</v>
      </c>
      <c r="G6" s="61" t="s">
        <v>28</v>
      </c>
      <c r="H6" s="61"/>
      <c r="I6" s="61"/>
      <c r="J6" s="61"/>
      <c r="K6" s="61"/>
      <c r="L6" s="61"/>
      <c r="M6" s="61"/>
      <c r="N6" s="61"/>
      <c r="O6" s="61"/>
      <c r="P6" s="41"/>
    </row>
    <row r="7" spans="7:16" s="8" customFormat="1" ht="12.75" customHeight="1">
      <c r="G7" s="60" t="s">
        <v>6</v>
      </c>
      <c r="H7" s="60"/>
      <c r="I7" s="60"/>
      <c r="J7" s="60"/>
      <c r="K7" s="60"/>
      <c r="L7" s="60"/>
      <c r="M7" s="60"/>
      <c r="N7" s="60"/>
      <c r="O7" s="60"/>
      <c r="P7" s="42"/>
    </row>
    <row r="8" s="6" customFormat="1" ht="11.25" customHeight="1"/>
    <row r="9" spans="9:12" s="5" customFormat="1" ht="13.5">
      <c r="I9" s="7" t="s">
        <v>7</v>
      </c>
      <c r="J9" s="62" t="s">
        <v>29</v>
      </c>
      <c r="K9" s="62"/>
      <c r="L9" s="5" t="s">
        <v>8</v>
      </c>
    </row>
    <row r="10" s="6" customFormat="1" ht="11.25" customHeight="1"/>
    <row r="11" spans="7:18" s="5" customFormat="1" ht="13.5">
      <c r="G11" s="7" t="s">
        <v>9</v>
      </c>
      <c r="H11" s="62" t="s">
        <v>30</v>
      </c>
      <c r="I11" s="62"/>
      <c r="J11" s="62"/>
      <c r="K11" s="62"/>
      <c r="L11" s="62"/>
      <c r="M11" s="62"/>
      <c r="N11" s="62"/>
      <c r="O11" s="62"/>
      <c r="P11" s="62"/>
      <c r="Q11" s="63"/>
      <c r="R11" s="64"/>
    </row>
    <row r="12" spans="8:18" s="8" customFormat="1" ht="12.75" customHeight="1">
      <c r="H12" s="60" t="s">
        <v>10</v>
      </c>
      <c r="I12" s="60"/>
      <c r="J12" s="60"/>
      <c r="K12" s="60"/>
      <c r="L12" s="60"/>
      <c r="M12" s="60"/>
      <c r="N12" s="60"/>
      <c r="O12" s="60"/>
      <c r="P12" s="60"/>
      <c r="Q12" s="59"/>
      <c r="R12" s="59"/>
    </row>
    <row r="13" ht="11.25" customHeight="1"/>
    <row r="14" spans="1:22" s="5" customFormat="1" ht="84" customHeight="1">
      <c r="A14" s="48" t="s">
        <v>11</v>
      </c>
      <c r="B14" s="48" t="s">
        <v>12</v>
      </c>
      <c r="C14" s="48" t="s">
        <v>13</v>
      </c>
      <c r="D14" s="48" t="s">
        <v>19</v>
      </c>
      <c r="E14" s="48" t="s">
        <v>31</v>
      </c>
      <c r="F14" s="44" t="s">
        <v>32</v>
      </c>
      <c r="G14" s="45"/>
      <c r="H14" s="44" t="s">
        <v>33</v>
      </c>
      <c r="I14" s="65"/>
      <c r="J14" s="65"/>
      <c r="K14" s="65"/>
      <c r="L14" s="65"/>
      <c r="M14" s="65"/>
      <c r="N14" s="65"/>
      <c r="O14" s="65"/>
      <c r="P14" s="65"/>
      <c r="Q14" s="45"/>
      <c r="R14" s="44" t="s">
        <v>22</v>
      </c>
      <c r="S14" s="45"/>
      <c r="T14" s="51" t="s">
        <v>25</v>
      </c>
      <c r="U14" s="52"/>
      <c r="V14" s="48" t="s">
        <v>2</v>
      </c>
    </row>
    <row r="15" spans="1:22" s="5" customFormat="1" ht="15" customHeight="1">
      <c r="A15" s="49"/>
      <c r="B15" s="49"/>
      <c r="C15" s="49"/>
      <c r="D15" s="49"/>
      <c r="E15" s="49"/>
      <c r="F15" s="46" t="s">
        <v>20</v>
      </c>
      <c r="G15" s="46" t="s">
        <v>21</v>
      </c>
      <c r="H15" s="44" t="s">
        <v>14</v>
      </c>
      <c r="I15" s="45"/>
      <c r="J15" s="44" t="s">
        <v>15</v>
      </c>
      <c r="K15" s="45"/>
      <c r="L15" s="44" t="s">
        <v>16</v>
      </c>
      <c r="M15" s="45"/>
      <c r="N15" s="44" t="s">
        <v>17</v>
      </c>
      <c r="O15" s="45"/>
      <c r="P15" s="44" t="s">
        <v>18</v>
      </c>
      <c r="Q15" s="45"/>
      <c r="R15" s="46" t="s">
        <v>20</v>
      </c>
      <c r="S15" s="46" t="s">
        <v>21</v>
      </c>
      <c r="T15" s="53"/>
      <c r="U15" s="54"/>
      <c r="V15" s="49"/>
    </row>
    <row r="16" spans="1:22" s="5" customFormat="1" ht="117" customHeight="1">
      <c r="A16" s="50"/>
      <c r="B16" s="50"/>
      <c r="C16" s="50"/>
      <c r="D16" s="50"/>
      <c r="E16" s="53"/>
      <c r="F16" s="47"/>
      <c r="G16" s="47"/>
      <c r="H16" s="9" t="s">
        <v>0</v>
      </c>
      <c r="I16" s="9" t="s">
        <v>1</v>
      </c>
      <c r="J16" s="9" t="s">
        <v>0</v>
      </c>
      <c r="K16" s="9" t="s">
        <v>1</v>
      </c>
      <c r="L16" s="9" t="s">
        <v>0</v>
      </c>
      <c r="M16" s="9" t="s">
        <v>1</v>
      </c>
      <c r="N16" s="9" t="s">
        <v>0</v>
      </c>
      <c r="O16" s="9" t="s">
        <v>1</v>
      </c>
      <c r="P16" s="9" t="s">
        <v>0</v>
      </c>
      <c r="Q16" s="9" t="s">
        <v>1</v>
      </c>
      <c r="R16" s="47"/>
      <c r="S16" s="47"/>
      <c r="T16" s="10" t="s">
        <v>26</v>
      </c>
      <c r="U16" s="10" t="s">
        <v>27</v>
      </c>
      <c r="V16" s="50"/>
    </row>
    <row r="17" spans="1:22" s="5" customFormat="1" ht="13.5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11">
        <v>11</v>
      </c>
      <c r="L17" s="11">
        <v>12</v>
      </c>
      <c r="M17" s="11">
        <v>13</v>
      </c>
      <c r="N17" s="11">
        <v>14</v>
      </c>
      <c r="O17" s="11">
        <v>15</v>
      </c>
      <c r="P17" s="11">
        <v>16</v>
      </c>
      <c r="Q17" s="11">
        <v>17</v>
      </c>
      <c r="R17" s="11">
        <v>18</v>
      </c>
      <c r="S17" s="11">
        <v>19</v>
      </c>
      <c r="T17" s="11">
        <v>20</v>
      </c>
      <c r="U17" s="11">
        <v>21</v>
      </c>
      <c r="V17" s="11">
        <v>22</v>
      </c>
    </row>
    <row r="18" spans="1:22" s="5" customFormat="1" ht="13.5">
      <c r="A18" s="57" t="s">
        <v>3</v>
      </c>
      <c r="B18" s="58"/>
      <c r="C18" s="14" t="s">
        <v>36</v>
      </c>
      <c r="D18" s="26">
        <v>97.128</v>
      </c>
      <c r="E18" s="26">
        <f>E19</f>
        <v>28.10805084745763</v>
      </c>
      <c r="F18" s="26" t="s">
        <v>36</v>
      </c>
      <c r="G18" s="26">
        <f aca="true" t="shared" si="0" ref="G18:G24">D18-E18</f>
        <v>69.01994915254237</v>
      </c>
      <c r="H18" s="26">
        <f>H19</f>
        <v>19.607999999999997</v>
      </c>
      <c r="I18" s="26">
        <f aca="true" t="shared" si="1" ref="I18:I23">O18+Q18</f>
        <v>16.573784</v>
      </c>
      <c r="J18" s="26" t="s">
        <v>36</v>
      </c>
      <c r="K18" s="26" t="s">
        <v>36</v>
      </c>
      <c r="L18" s="26" t="s">
        <v>36</v>
      </c>
      <c r="M18" s="26" t="s">
        <v>36</v>
      </c>
      <c r="N18" s="26">
        <v>0</v>
      </c>
      <c r="O18" s="26">
        <f aca="true" t="shared" si="2" ref="O18:Q19">O19</f>
        <v>3.838</v>
      </c>
      <c r="P18" s="26">
        <f t="shared" si="2"/>
        <v>19.608</v>
      </c>
      <c r="Q18" s="26">
        <f t="shared" si="2"/>
        <v>12.735783999999999</v>
      </c>
      <c r="R18" s="26" t="s">
        <v>36</v>
      </c>
      <c r="S18" s="26">
        <f>G18-I18</f>
        <v>52.44616515254236</v>
      </c>
      <c r="T18" s="26">
        <f aca="true" t="shared" si="3" ref="T18:T24">I18-H18</f>
        <v>-3.034215999999997</v>
      </c>
      <c r="U18" s="38">
        <f aca="true" t="shared" si="4" ref="U18:U24">T18/H18*100</f>
        <v>-15.474377804977548</v>
      </c>
      <c r="V18" s="30"/>
    </row>
    <row r="19" spans="1:22" s="5" customFormat="1" ht="27">
      <c r="A19" s="12" t="s">
        <v>34</v>
      </c>
      <c r="B19" s="13" t="s">
        <v>35</v>
      </c>
      <c r="C19" s="14" t="s">
        <v>36</v>
      </c>
      <c r="D19" s="26">
        <v>97.128</v>
      </c>
      <c r="E19" s="26">
        <f>E20</f>
        <v>28.10805084745763</v>
      </c>
      <c r="F19" s="26" t="s">
        <v>36</v>
      </c>
      <c r="G19" s="26">
        <f t="shared" si="0"/>
        <v>69.01994915254237</v>
      </c>
      <c r="H19" s="26">
        <f>H20</f>
        <v>19.607999999999997</v>
      </c>
      <c r="I19" s="26">
        <f t="shared" si="1"/>
        <v>16.573784</v>
      </c>
      <c r="J19" s="26" t="s">
        <v>36</v>
      </c>
      <c r="K19" s="26" t="s">
        <v>36</v>
      </c>
      <c r="L19" s="26" t="s">
        <v>36</v>
      </c>
      <c r="M19" s="26" t="s">
        <v>36</v>
      </c>
      <c r="N19" s="26">
        <v>0</v>
      </c>
      <c r="O19" s="26">
        <f t="shared" si="2"/>
        <v>3.838</v>
      </c>
      <c r="P19" s="26">
        <f t="shared" si="2"/>
        <v>19.608</v>
      </c>
      <c r="Q19" s="26">
        <f t="shared" si="2"/>
        <v>12.735783999999999</v>
      </c>
      <c r="R19" s="26" t="s">
        <v>36</v>
      </c>
      <c r="S19" s="26">
        <f>G19-I19</f>
        <v>52.44616515254236</v>
      </c>
      <c r="T19" s="26">
        <f t="shared" si="3"/>
        <v>-3.034215999999997</v>
      </c>
      <c r="U19" s="38">
        <f t="shared" si="4"/>
        <v>-15.474377804977548</v>
      </c>
      <c r="V19" s="30"/>
    </row>
    <row r="20" spans="1:22" s="5" customFormat="1" ht="27">
      <c r="A20" s="12" t="s">
        <v>37</v>
      </c>
      <c r="B20" s="13" t="s">
        <v>38</v>
      </c>
      <c r="C20" s="14" t="s">
        <v>36</v>
      </c>
      <c r="D20" s="26">
        <v>97.128</v>
      </c>
      <c r="E20" s="26">
        <f>E21+E22+E23+E24+E32+E45</f>
        <v>28.10805084745763</v>
      </c>
      <c r="F20" s="26" t="s">
        <v>36</v>
      </c>
      <c r="G20" s="26">
        <f t="shared" si="0"/>
        <v>69.01994915254237</v>
      </c>
      <c r="H20" s="26">
        <f>H21+H22+H23+H24+H32+H44+H45</f>
        <v>19.607999999999997</v>
      </c>
      <c r="I20" s="26">
        <f>O20+Q20</f>
        <v>16.573784</v>
      </c>
      <c r="J20" s="26" t="s">
        <v>36</v>
      </c>
      <c r="K20" s="26" t="s">
        <v>36</v>
      </c>
      <c r="L20" s="26" t="s">
        <v>36</v>
      </c>
      <c r="M20" s="26" t="s">
        <v>36</v>
      </c>
      <c r="N20" s="26">
        <v>0</v>
      </c>
      <c r="O20" s="26">
        <f>O21+O22+O23</f>
        <v>3.838</v>
      </c>
      <c r="P20" s="26">
        <f>P21+P22+P23+P24+P32+P44+P45</f>
        <v>19.608</v>
      </c>
      <c r="Q20" s="26">
        <f>Q21+Q22+Q23+Q24+Q32+Q44+Q45</f>
        <v>12.735783999999999</v>
      </c>
      <c r="R20" s="26" t="s">
        <v>36</v>
      </c>
      <c r="S20" s="26">
        <f>G20-I20</f>
        <v>52.44616515254236</v>
      </c>
      <c r="T20" s="26">
        <f t="shared" si="3"/>
        <v>-3.034215999999997</v>
      </c>
      <c r="U20" s="38">
        <f t="shared" si="4"/>
        <v>-15.474377804977548</v>
      </c>
      <c r="V20" s="30"/>
    </row>
    <row r="21" spans="1:22" s="2" customFormat="1" ht="96">
      <c r="A21" s="15" t="s">
        <v>39</v>
      </c>
      <c r="B21" s="16" t="s">
        <v>40</v>
      </c>
      <c r="C21" s="17" t="s">
        <v>36</v>
      </c>
      <c r="D21" s="27">
        <v>18.0035</v>
      </c>
      <c r="E21" s="27">
        <f>(3.568+3.8164)/1.18</f>
        <v>6.257966101694915</v>
      </c>
      <c r="F21" s="17" t="s">
        <v>36</v>
      </c>
      <c r="G21" s="27">
        <f t="shared" si="0"/>
        <v>11.745533898305084</v>
      </c>
      <c r="H21" s="27">
        <v>3.666</v>
      </c>
      <c r="I21" s="27">
        <f t="shared" si="1"/>
        <v>2.662308</v>
      </c>
      <c r="J21" s="27" t="s">
        <v>36</v>
      </c>
      <c r="K21" s="27" t="s">
        <v>36</v>
      </c>
      <c r="L21" s="27" t="s">
        <v>36</v>
      </c>
      <c r="M21" s="27" t="s">
        <v>36</v>
      </c>
      <c r="N21" s="27">
        <v>0</v>
      </c>
      <c r="O21" s="27">
        <v>1.5565</v>
      </c>
      <c r="P21" s="27">
        <v>3.666</v>
      </c>
      <c r="Q21" s="27">
        <v>1.105808</v>
      </c>
      <c r="R21" s="27" t="s">
        <v>36</v>
      </c>
      <c r="S21" s="27">
        <v>9.084</v>
      </c>
      <c r="T21" s="27">
        <f t="shared" si="3"/>
        <v>-1.003692</v>
      </c>
      <c r="U21" s="39">
        <f t="shared" si="4"/>
        <v>-27.378396072013096</v>
      </c>
      <c r="V21" s="31"/>
    </row>
    <row r="22" spans="1:23" s="2" customFormat="1" ht="69">
      <c r="A22" s="15" t="s">
        <v>41</v>
      </c>
      <c r="B22" s="16" t="s">
        <v>42</v>
      </c>
      <c r="C22" s="17" t="s">
        <v>36</v>
      </c>
      <c r="D22" s="27">
        <v>9.0605</v>
      </c>
      <c r="E22" s="27">
        <f>(1.959+3.78945)/1.18</f>
        <v>4.87156779661017</v>
      </c>
      <c r="F22" s="17" t="s">
        <v>36</v>
      </c>
      <c r="G22" s="27">
        <f t="shared" si="0"/>
        <v>4.18893220338983</v>
      </c>
      <c r="H22" s="27">
        <v>2.079</v>
      </c>
      <c r="I22" s="27">
        <f>O22+Q22</f>
        <v>2.9992609999999997</v>
      </c>
      <c r="J22" s="27" t="s">
        <v>36</v>
      </c>
      <c r="K22" s="27" t="s">
        <v>36</v>
      </c>
      <c r="L22" s="27" t="s">
        <v>36</v>
      </c>
      <c r="M22" s="27" t="s">
        <v>36</v>
      </c>
      <c r="N22" s="27">
        <v>0</v>
      </c>
      <c r="O22" s="27">
        <v>1.3795</v>
      </c>
      <c r="P22" s="27">
        <v>2.079</v>
      </c>
      <c r="Q22" s="27">
        <v>1.619761</v>
      </c>
      <c r="R22" s="27" t="s">
        <v>36</v>
      </c>
      <c r="S22" s="27">
        <f>G22-I22</f>
        <v>1.18967120338983</v>
      </c>
      <c r="T22" s="27">
        <f>I22-H22</f>
        <v>0.9202609999999996</v>
      </c>
      <c r="U22" s="39">
        <f t="shared" si="4"/>
        <v>44.26459836459834</v>
      </c>
      <c r="V22" s="31"/>
      <c r="W22" s="43"/>
    </row>
    <row r="23" spans="1:22" s="2" customFormat="1" ht="179.25">
      <c r="A23" s="15" t="s">
        <v>43</v>
      </c>
      <c r="B23" s="16" t="s">
        <v>44</v>
      </c>
      <c r="C23" s="17" t="s">
        <v>36</v>
      </c>
      <c r="D23" s="27">
        <f>9.522/1.18</f>
        <v>8.069491525423729</v>
      </c>
      <c r="E23" s="27">
        <f>(1.994+1.7704)/1.18</f>
        <v>3.190169491525424</v>
      </c>
      <c r="F23" s="17" t="s">
        <v>36</v>
      </c>
      <c r="G23" s="27">
        <f t="shared" si="0"/>
        <v>4.879322033898305</v>
      </c>
      <c r="H23" s="27">
        <v>1.652</v>
      </c>
      <c r="I23" s="27">
        <f t="shared" si="1"/>
        <v>1.636752</v>
      </c>
      <c r="J23" s="27" t="s">
        <v>36</v>
      </c>
      <c r="K23" s="27" t="s">
        <v>36</v>
      </c>
      <c r="L23" s="27" t="s">
        <v>36</v>
      </c>
      <c r="M23" s="27" t="s">
        <v>36</v>
      </c>
      <c r="N23" s="27">
        <v>0</v>
      </c>
      <c r="O23" s="27">
        <v>0.902</v>
      </c>
      <c r="P23" s="27">
        <v>1.652</v>
      </c>
      <c r="Q23" s="27">
        <v>0.734752</v>
      </c>
      <c r="R23" s="27" t="s">
        <v>36</v>
      </c>
      <c r="S23" s="27">
        <v>3.242</v>
      </c>
      <c r="T23" s="27">
        <f t="shared" si="3"/>
        <v>-0.015247999999999928</v>
      </c>
      <c r="U23" s="39">
        <f t="shared" si="4"/>
        <v>-0.9230024213075018</v>
      </c>
      <c r="V23" s="31"/>
    </row>
    <row r="24" spans="1:22" s="8" customFormat="1" ht="30.75">
      <c r="A24" s="18" t="s">
        <v>45</v>
      </c>
      <c r="B24" s="19" t="s">
        <v>46</v>
      </c>
      <c r="C24" s="20" t="s">
        <v>36</v>
      </c>
      <c r="D24" s="26">
        <f>D25+D26+D27+D28+D29+D30+D31</f>
        <v>8.430322033898305</v>
      </c>
      <c r="E24" s="26">
        <f>E27</f>
        <v>1.952076271186441</v>
      </c>
      <c r="F24" s="14" t="s">
        <v>36</v>
      </c>
      <c r="G24" s="26">
        <f t="shared" si="0"/>
        <v>6.478245762711864</v>
      </c>
      <c r="H24" s="26">
        <f>H26</f>
        <v>1.59</v>
      </c>
      <c r="I24" s="26">
        <f>Q24</f>
        <v>1.505</v>
      </c>
      <c r="J24" s="26" t="s">
        <v>36</v>
      </c>
      <c r="K24" s="26" t="s">
        <v>36</v>
      </c>
      <c r="L24" s="26" t="s">
        <v>36</v>
      </c>
      <c r="M24" s="26" t="s">
        <v>36</v>
      </c>
      <c r="N24" s="26" t="s">
        <v>36</v>
      </c>
      <c r="O24" s="20" t="s">
        <v>36</v>
      </c>
      <c r="P24" s="26">
        <f>P26</f>
        <v>1.59</v>
      </c>
      <c r="Q24" s="26">
        <f>Q26</f>
        <v>1.505</v>
      </c>
      <c r="R24" s="26" t="s">
        <v>36</v>
      </c>
      <c r="S24" s="26">
        <f>G24-I24</f>
        <v>4.973245762711864</v>
      </c>
      <c r="T24" s="26">
        <f t="shared" si="3"/>
        <v>-0.08500000000000019</v>
      </c>
      <c r="U24" s="38">
        <f t="shared" si="4"/>
        <v>-5.345911949685546</v>
      </c>
      <c r="V24" s="30"/>
    </row>
    <row r="25" spans="1:22" s="2" customFormat="1" ht="30.75">
      <c r="A25" s="21" t="s">
        <v>67</v>
      </c>
      <c r="B25" s="22" t="s">
        <v>68</v>
      </c>
      <c r="C25" s="23" t="s">
        <v>36</v>
      </c>
      <c r="D25" s="27">
        <f>0.729/1.18</f>
        <v>0.6177966101694915</v>
      </c>
      <c r="E25" s="27" t="s">
        <v>36</v>
      </c>
      <c r="F25" s="17" t="s">
        <v>36</v>
      </c>
      <c r="G25" s="27">
        <v>0.618</v>
      </c>
      <c r="H25" s="27" t="s">
        <v>36</v>
      </c>
      <c r="I25" s="17" t="s">
        <v>36</v>
      </c>
      <c r="J25" s="27" t="s">
        <v>36</v>
      </c>
      <c r="K25" s="27" t="s">
        <v>36</v>
      </c>
      <c r="L25" s="27" t="s">
        <v>36</v>
      </c>
      <c r="M25" s="27" t="s">
        <v>36</v>
      </c>
      <c r="N25" s="27" t="s">
        <v>36</v>
      </c>
      <c r="O25" s="23" t="s">
        <v>36</v>
      </c>
      <c r="P25" s="27" t="s">
        <v>36</v>
      </c>
      <c r="Q25" s="27" t="s">
        <v>36</v>
      </c>
      <c r="R25" s="27" t="s">
        <v>36</v>
      </c>
      <c r="S25" s="27">
        <v>0.618</v>
      </c>
      <c r="T25" s="27" t="s">
        <v>36</v>
      </c>
      <c r="U25" s="39" t="s">
        <v>36</v>
      </c>
      <c r="V25" s="31"/>
    </row>
    <row r="26" spans="1:22" s="2" customFormat="1" ht="46.5">
      <c r="A26" s="21" t="s">
        <v>47</v>
      </c>
      <c r="B26" s="22" t="s">
        <v>48</v>
      </c>
      <c r="C26" s="23" t="s">
        <v>36</v>
      </c>
      <c r="D26" s="27">
        <v>1.59</v>
      </c>
      <c r="E26" s="27" t="s">
        <v>36</v>
      </c>
      <c r="F26" s="17" t="s">
        <v>36</v>
      </c>
      <c r="G26" s="27">
        <v>1.59</v>
      </c>
      <c r="H26" s="27">
        <v>1.59</v>
      </c>
      <c r="I26" s="27">
        <f>Q26</f>
        <v>1.505</v>
      </c>
      <c r="J26" s="27" t="s">
        <v>36</v>
      </c>
      <c r="K26" s="27" t="s">
        <v>36</v>
      </c>
      <c r="L26" s="27" t="s">
        <v>36</v>
      </c>
      <c r="M26" s="27" t="s">
        <v>36</v>
      </c>
      <c r="N26" s="27" t="s">
        <v>36</v>
      </c>
      <c r="O26" s="23" t="s">
        <v>36</v>
      </c>
      <c r="P26" s="27">
        <v>1.59</v>
      </c>
      <c r="Q26" s="27">
        <v>1.505</v>
      </c>
      <c r="R26" s="27" t="s">
        <v>36</v>
      </c>
      <c r="S26" s="27">
        <v>1.59</v>
      </c>
      <c r="T26" s="27">
        <f>I26-H26</f>
        <v>-0.08500000000000019</v>
      </c>
      <c r="U26" s="39">
        <f>T26/H26*100</f>
        <v>-5.345911949685546</v>
      </c>
      <c r="V26" s="31"/>
    </row>
    <row r="27" spans="1:22" s="2" customFormat="1" ht="46.5">
      <c r="A27" s="21" t="s">
        <v>69</v>
      </c>
      <c r="B27" s="22" t="s">
        <v>70</v>
      </c>
      <c r="C27" s="23" t="s">
        <v>36</v>
      </c>
      <c r="D27" s="27">
        <f>2.895/1.18</f>
        <v>2.453389830508475</v>
      </c>
      <c r="E27" s="27">
        <f>2.30345/1.18</f>
        <v>1.952076271186441</v>
      </c>
      <c r="F27" s="17" t="s">
        <v>36</v>
      </c>
      <c r="G27" s="27">
        <f>D27-E27</f>
        <v>0.5013135593220339</v>
      </c>
      <c r="H27" s="27" t="s">
        <v>36</v>
      </c>
      <c r="I27" s="17" t="s">
        <v>36</v>
      </c>
      <c r="J27" s="27" t="s">
        <v>36</v>
      </c>
      <c r="K27" s="27" t="s">
        <v>36</v>
      </c>
      <c r="L27" s="27" t="s">
        <v>36</v>
      </c>
      <c r="M27" s="27" t="s">
        <v>36</v>
      </c>
      <c r="N27" s="27" t="s">
        <v>36</v>
      </c>
      <c r="O27" s="23" t="s">
        <v>36</v>
      </c>
      <c r="P27" s="23" t="s">
        <v>36</v>
      </c>
      <c r="Q27" s="23" t="s">
        <v>36</v>
      </c>
      <c r="R27" s="27" t="s">
        <v>36</v>
      </c>
      <c r="S27" s="27">
        <v>0.501</v>
      </c>
      <c r="T27" s="27" t="s">
        <v>36</v>
      </c>
      <c r="U27" s="39" t="s">
        <v>36</v>
      </c>
      <c r="V27" s="31"/>
    </row>
    <row r="28" spans="1:22" s="2" customFormat="1" ht="15">
      <c r="A28" s="21" t="s">
        <v>71</v>
      </c>
      <c r="B28" s="22" t="s">
        <v>72</v>
      </c>
      <c r="C28" s="23" t="s">
        <v>36</v>
      </c>
      <c r="D28" s="27">
        <f>0.95/1.18</f>
        <v>0.8050847457627118</v>
      </c>
      <c r="E28" s="27" t="s">
        <v>36</v>
      </c>
      <c r="F28" s="17" t="s">
        <v>36</v>
      </c>
      <c r="G28" s="27">
        <v>0.805</v>
      </c>
      <c r="H28" s="27" t="s">
        <v>36</v>
      </c>
      <c r="I28" s="17" t="s">
        <v>36</v>
      </c>
      <c r="J28" s="27" t="s">
        <v>36</v>
      </c>
      <c r="K28" s="27" t="s">
        <v>36</v>
      </c>
      <c r="L28" s="27" t="s">
        <v>36</v>
      </c>
      <c r="M28" s="27" t="s">
        <v>36</v>
      </c>
      <c r="N28" s="27" t="s">
        <v>36</v>
      </c>
      <c r="O28" s="23" t="s">
        <v>36</v>
      </c>
      <c r="P28" s="23" t="s">
        <v>36</v>
      </c>
      <c r="Q28" s="23" t="s">
        <v>36</v>
      </c>
      <c r="R28" s="27" t="s">
        <v>36</v>
      </c>
      <c r="S28" s="27">
        <v>0.805</v>
      </c>
      <c r="T28" s="27" t="s">
        <v>36</v>
      </c>
      <c r="U28" s="27" t="s">
        <v>36</v>
      </c>
      <c r="V28" s="31"/>
    </row>
    <row r="29" spans="1:22" s="2" customFormat="1" ht="15">
      <c r="A29" s="21" t="s">
        <v>73</v>
      </c>
      <c r="B29" s="22" t="s">
        <v>74</v>
      </c>
      <c r="C29" s="23" t="s">
        <v>36</v>
      </c>
      <c r="D29" s="27">
        <f>0.72/1.18</f>
        <v>0.6101694915254238</v>
      </c>
      <c r="E29" s="27" t="s">
        <v>36</v>
      </c>
      <c r="F29" s="17" t="s">
        <v>36</v>
      </c>
      <c r="G29" s="27">
        <v>0.61</v>
      </c>
      <c r="H29" s="27" t="s">
        <v>36</v>
      </c>
      <c r="I29" s="17" t="s">
        <v>36</v>
      </c>
      <c r="J29" s="27" t="s">
        <v>36</v>
      </c>
      <c r="K29" s="27" t="s">
        <v>36</v>
      </c>
      <c r="L29" s="27" t="s">
        <v>36</v>
      </c>
      <c r="M29" s="27" t="s">
        <v>36</v>
      </c>
      <c r="N29" s="27" t="s">
        <v>36</v>
      </c>
      <c r="O29" s="23" t="s">
        <v>36</v>
      </c>
      <c r="P29" s="23" t="s">
        <v>36</v>
      </c>
      <c r="Q29" s="23" t="s">
        <v>36</v>
      </c>
      <c r="R29" s="27" t="s">
        <v>36</v>
      </c>
      <c r="S29" s="27">
        <v>0.61</v>
      </c>
      <c r="T29" s="27" t="s">
        <v>36</v>
      </c>
      <c r="U29" s="27" t="s">
        <v>36</v>
      </c>
      <c r="V29" s="31"/>
    </row>
    <row r="30" spans="1:22" s="2" customFormat="1" ht="15">
      <c r="A30" s="21" t="s">
        <v>75</v>
      </c>
      <c r="B30" s="22" t="s">
        <v>76</v>
      </c>
      <c r="C30" s="23" t="s">
        <v>36</v>
      </c>
      <c r="D30" s="27">
        <v>1.181</v>
      </c>
      <c r="E30" s="27" t="s">
        <v>36</v>
      </c>
      <c r="F30" s="17" t="s">
        <v>36</v>
      </c>
      <c r="G30" s="27">
        <v>1.181</v>
      </c>
      <c r="H30" s="27" t="s">
        <v>36</v>
      </c>
      <c r="I30" s="17" t="s">
        <v>36</v>
      </c>
      <c r="J30" s="27" t="s">
        <v>36</v>
      </c>
      <c r="K30" s="27" t="s">
        <v>36</v>
      </c>
      <c r="L30" s="27" t="s">
        <v>36</v>
      </c>
      <c r="M30" s="27" t="s">
        <v>36</v>
      </c>
      <c r="N30" s="27" t="s">
        <v>36</v>
      </c>
      <c r="O30" s="23" t="s">
        <v>36</v>
      </c>
      <c r="P30" s="23" t="s">
        <v>36</v>
      </c>
      <c r="Q30" s="23" t="s">
        <v>36</v>
      </c>
      <c r="R30" s="27" t="s">
        <v>36</v>
      </c>
      <c r="S30" s="27">
        <v>1.181</v>
      </c>
      <c r="T30" s="27" t="s">
        <v>36</v>
      </c>
      <c r="U30" s="27" t="s">
        <v>36</v>
      </c>
      <c r="V30" s="31"/>
    </row>
    <row r="31" spans="1:22" s="2" customFormat="1" ht="15">
      <c r="A31" s="21" t="s">
        <v>77</v>
      </c>
      <c r="B31" s="22" t="s">
        <v>78</v>
      </c>
      <c r="C31" s="23" t="s">
        <v>36</v>
      </c>
      <c r="D31" s="27">
        <f>1.384/1.18</f>
        <v>1.1728813559322033</v>
      </c>
      <c r="E31" s="27" t="s">
        <v>36</v>
      </c>
      <c r="F31" s="17" t="s">
        <v>36</v>
      </c>
      <c r="G31" s="27">
        <v>1.173</v>
      </c>
      <c r="H31" s="27" t="s">
        <v>36</v>
      </c>
      <c r="I31" s="17" t="s">
        <v>36</v>
      </c>
      <c r="J31" s="27" t="s">
        <v>36</v>
      </c>
      <c r="K31" s="27" t="s">
        <v>36</v>
      </c>
      <c r="L31" s="27" t="s">
        <v>36</v>
      </c>
      <c r="M31" s="27" t="s">
        <v>36</v>
      </c>
      <c r="N31" s="27" t="s">
        <v>36</v>
      </c>
      <c r="O31" s="23" t="s">
        <v>36</v>
      </c>
      <c r="P31" s="23" t="s">
        <v>36</v>
      </c>
      <c r="Q31" s="23" t="s">
        <v>36</v>
      </c>
      <c r="R31" s="27" t="s">
        <v>36</v>
      </c>
      <c r="S31" s="27">
        <v>1.173</v>
      </c>
      <c r="T31" s="27" t="s">
        <v>36</v>
      </c>
      <c r="U31" s="27" t="s">
        <v>36</v>
      </c>
      <c r="V31" s="31"/>
    </row>
    <row r="32" spans="1:22" s="8" customFormat="1" ht="30.75">
      <c r="A32" s="18" t="s">
        <v>49</v>
      </c>
      <c r="B32" s="19" t="s">
        <v>50</v>
      </c>
      <c r="C32" s="20" t="s">
        <v>36</v>
      </c>
      <c r="D32" s="26">
        <v>44.69</v>
      </c>
      <c r="E32" s="26">
        <f>E39+E42</f>
        <v>7.843050847457628</v>
      </c>
      <c r="F32" s="14" t="s">
        <v>36</v>
      </c>
      <c r="G32" s="26">
        <f>D32-E32</f>
        <v>36.84694915254237</v>
      </c>
      <c r="H32" s="26">
        <f>H38</f>
        <v>6.589</v>
      </c>
      <c r="I32" s="26">
        <f>Q32</f>
        <v>4.156</v>
      </c>
      <c r="J32" s="26" t="s">
        <v>36</v>
      </c>
      <c r="K32" s="26" t="s">
        <v>36</v>
      </c>
      <c r="L32" s="26" t="s">
        <v>36</v>
      </c>
      <c r="M32" s="26" t="s">
        <v>36</v>
      </c>
      <c r="N32" s="26" t="s">
        <v>36</v>
      </c>
      <c r="O32" s="20" t="s">
        <v>36</v>
      </c>
      <c r="P32" s="26">
        <v>6.589</v>
      </c>
      <c r="Q32" s="26">
        <f>Q38</f>
        <v>4.156</v>
      </c>
      <c r="R32" s="26" t="s">
        <v>36</v>
      </c>
      <c r="S32" s="26">
        <f>G32-I32</f>
        <v>32.69094915254237</v>
      </c>
      <c r="T32" s="26">
        <f>I32-H32</f>
        <v>-2.4330000000000007</v>
      </c>
      <c r="U32" s="38">
        <f>T32/H32*100</f>
        <v>-36.92517832751556</v>
      </c>
      <c r="V32" s="30"/>
    </row>
    <row r="33" spans="1:22" s="2" customFormat="1" ht="41.25">
      <c r="A33" s="21" t="s">
        <v>79</v>
      </c>
      <c r="B33" s="24" t="s">
        <v>80</v>
      </c>
      <c r="C33" s="23" t="s">
        <v>36</v>
      </c>
      <c r="D33" s="27">
        <f>2.677/1.18</f>
        <v>2.26864406779661</v>
      </c>
      <c r="E33" s="27" t="s">
        <v>36</v>
      </c>
      <c r="F33" s="17" t="s">
        <v>36</v>
      </c>
      <c r="G33" s="27">
        <v>2.269</v>
      </c>
      <c r="H33" s="27" t="s">
        <v>36</v>
      </c>
      <c r="I33" s="17" t="s">
        <v>36</v>
      </c>
      <c r="J33" s="27" t="s">
        <v>36</v>
      </c>
      <c r="K33" s="27" t="s">
        <v>36</v>
      </c>
      <c r="L33" s="27" t="s">
        <v>36</v>
      </c>
      <c r="M33" s="27" t="s">
        <v>36</v>
      </c>
      <c r="N33" s="27" t="s">
        <v>36</v>
      </c>
      <c r="O33" s="23" t="s">
        <v>36</v>
      </c>
      <c r="P33" s="23" t="s">
        <v>36</v>
      </c>
      <c r="Q33" s="23" t="s">
        <v>36</v>
      </c>
      <c r="R33" s="27" t="s">
        <v>36</v>
      </c>
      <c r="S33" s="27">
        <v>2.269</v>
      </c>
      <c r="T33" s="27" t="s">
        <v>36</v>
      </c>
      <c r="U33" s="27" t="s">
        <v>36</v>
      </c>
      <c r="V33" s="31"/>
    </row>
    <row r="34" spans="1:22" s="2" customFormat="1" ht="41.25">
      <c r="A34" s="21" t="s">
        <v>81</v>
      </c>
      <c r="B34" s="24" t="s">
        <v>82</v>
      </c>
      <c r="C34" s="23" t="s">
        <v>36</v>
      </c>
      <c r="D34" s="27">
        <f>2.708/1.18</f>
        <v>2.2949152542372886</v>
      </c>
      <c r="E34" s="27" t="s">
        <v>36</v>
      </c>
      <c r="F34" s="17" t="s">
        <v>36</v>
      </c>
      <c r="G34" s="27">
        <v>2.295</v>
      </c>
      <c r="H34" s="27" t="s">
        <v>36</v>
      </c>
      <c r="I34" s="17" t="s">
        <v>36</v>
      </c>
      <c r="J34" s="27" t="s">
        <v>36</v>
      </c>
      <c r="K34" s="27" t="s">
        <v>36</v>
      </c>
      <c r="L34" s="27" t="s">
        <v>36</v>
      </c>
      <c r="M34" s="27" t="s">
        <v>36</v>
      </c>
      <c r="N34" s="27" t="s">
        <v>36</v>
      </c>
      <c r="O34" s="23" t="s">
        <v>36</v>
      </c>
      <c r="P34" s="23" t="s">
        <v>36</v>
      </c>
      <c r="Q34" s="23" t="s">
        <v>36</v>
      </c>
      <c r="R34" s="27" t="s">
        <v>36</v>
      </c>
      <c r="S34" s="27">
        <v>2.295</v>
      </c>
      <c r="T34" s="27" t="s">
        <v>36</v>
      </c>
      <c r="U34" s="27" t="s">
        <v>36</v>
      </c>
      <c r="V34" s="31"/>
    </row>
    <row r="35" spans="1:22" ht="41.25">
      <c r="A35" s="21" t="s">
        <v>83</v>
      </c>
      <c r="B35" s="24" t="s">
        <v>84</v>
      </c>
      <c r="C35" s="23" t="s">
        <v>36</v>
      </c>
      <c r="D35" s="27">
        <f>4.855/1.18</f>
        <v>4.114406779661017</v>
      </c>
      <c r="E35" s="27" t="s">
        <v>36</v>
      </c>
      <c r="F35" s="17" t="s">
        <v>36</v>
      </c>
      <c r="G35" s="27">
        <v>4.114</v>
      </c>
      <c r="H35" s="27" t="s">
        <v>36</v>
      </c>
      <c r="I35" s="17" t="s">
        <v>36</v>
      </c>
      <c r="J35" s="27" t="s">
        <v>36</v>
      </c>
      <c r="K35" s="27" t="s">
        <v>36</v>
      </c>
      <c r="L35" s="27" t="s">
        <v>36</v>
      </c>
      <c r="M35" s="27" t="s">
        <v>36</v>
      </c>
      <c r="N35" s="27" t="s">
        <v>36</v>
      </c>
      <c r="O35" s="23" t="s">
        <v>36</v>
      </c>
      <c r="P35" s="23" t="s">
        <v>36</v>
      </c>
      <c r="Q35" s="23" t="s">
        <v>36</v>
      </c>
      <c r="R35" s="27" t="s">
        <v>36</v>
      </c>
      <c r="S35" s="27">
        <v>4.114</v>
      </c>
      <c r="T35" s="27" t="s">
        <v>36</v>
      </c>
      <c r="U35" s="27" t="s">
        <v>36</v>
      </c>
      <c r="V35" s="27"/>
    </row>
    <row r="36" spans="1:22" ht="41.25">
      <c r="A36" s="21" t="s">
        <v>85</v>
      </c>
      <c r="B36" s="24" t="s">
        <v>86</v>
      </c>
      <c r="C36" s="23" t="s">
        <v>36</v>
      </c>
      <c r="D36" s="27">
        <f>4.265/1.18</f>
        <v>3.614406779661017</v>
      </c>
      <c r="E36" s="27" t="s">
        <v>36</v>
      </c>
      <c r="F36" s="17" t="s">
        <v>36</v>
      </c>
      <c r="G36" s="27">
        <v>3.614</v>
      </c>
      <c r="H36" s="27" t="s">
        <v>36</v>
      </c>
      <c r="I36" s="17" t="s">
        <v>36</v>
      </c>
      <c r="J36" s="27" t="s">
        <v>36</v>
      </c>
      <c r="K36" s="27" t="s">
        <v>36</v>
      </c>
      <c r="L36" s="27" t="s">
        <v>36</v>
      </c>
      <c r="M36" s="27" t="s">
        <v>36</v>
      </c>
      <c r="N36" s="27" t="s">
        <v>36</v>
      </c>
      <c r="O36" s="23" t="s">
        <v>36</v>
      </c>
      <c r="P36" s="23" t="s">
        <v>36</v>
      </c>
      <c r="Q36" s="23" t="s">
        <v>36</v>
      </c>
      <c r="R36" s="27" t="s">
        <v>36</v>
      </c>
      <c r="S36" s="27">
        <v>3.614</v>
      </c>
      <c r="T36" s="27" t="s">
        <v>36</v>
      </c>
      <c r="U36" s="27" t="s">
        <v>36</v>
      </c>
      <c r="V36" s="27"/>
    </row>
    <row r="37" spans="1:22" ht="27">
      <c r="A37" s="21" t="s">
        <v>87</v>
      </c>
      <c r="B37" s="24" t="s">
        <v>88</v>
      </c>
      <c r="C37" s="23" t="s">
        <v>36</v>
      </c>
      <c r="D37" s="27">
        <f>1.913/1.18</f>
        <v>1.6211864406779661</v>
      </c>
      <c r="E37" s="27" t="s">
        <v>36</v>
      </c>
      <c r="F37" s="17" t="s">
        <v>36</v>
      </c>
      <c r="G37" s="27">
        <v>1.621</v>
      </c>
      <c r="H37" s="27" t="s">
        <v>36</v>
      </c>
      <c r="I37" s="17" t="s">
        <v>36</v>
      </c>
      <c r="J37" s="27" t="s">
        <v>36</v>
      </c>
      <c r="K37" s="27" t="s">
        <v>36</v>
      </c>
      <c r="L37" s="27" t="s">
        <v>36</v>
      </c>
      <c r="M37" s="27" t="s">
        <v>36</v>
      </c>
      <c r="N37" s="27" t="s">
        <v>36</v>
      </c>
      <c r="O37" s="23" t="s">
        <v>36</v>
      </c>
      <c r="P37" s="23" t="s">
        <v>36</v>
      </c>
      <c r="Q37" s="23" t="s">
        <v>36</v>
      </c>
      <c r="R37" s="27" t="s">
        <v>36</v>
      </c>
      <c r="S37" s="27">
        <v>1.621</v>
      </c>
      <c r="T37" s="27" t="s">
        <v>36</v>
      </c>
      <c r="U37" s="27" t="s">
        <v>36</v>
      </c>
      <c r="V37" s="27"/>
    </row>
    <row r="38" spans="1:22" ht="54.75" customHeight="1">
      <c r="A38" s="21" t="s">
        <v>51</v>
      </c>
      <c r="B38" s="24" t="s">
        <v>52</v>
      </c>
      <c r="C38" s="23" t="s">
        <v>36</v>
      </c>
      <c r="D38" s="27">
        <f>7.775/1.18</f>
        <v>6.5889830508474585</v>
      </c>
      <c r="E38" s="27" t="s">
        <v>36</v>
      </c>
      <c r="F38" s="17" t="s">
        <v>36</v>
      </c>
      <c r="G38" s="27">
        <v>6.589</v>
      </c>
      <c r="H38" s="27">
        <v>6.589</v>
      </c>
      <c r="I38" s="27">
        <f>Q38</f>
        <v>4.156</v>
      </c>
      <c r="J38" s="27" t="s">
        <v>36</v>
      </c>
      <c r="K38" s="27" t="s">
        <v>36</v>
      </c>
      <c r="L38" s="27" t="s">
        <v>36</v>
      </c>
      <c r="M38" s="27" t="s">
        <v>36</v>
      </c>
      <c r="N38" s="27" t="s">
        <v>36</v>
      </c>
      <c r="O38" s="23" t="s">
        <v>36</v>
      </c>
      <c r="P38" s="27">
        <v>6.589</v>
      </c>
      <c r="Q38" s="27">
        <f>4.156</f>
        <v>4.156</v>
      </c>
      <c r="R38" s="27" t="s">
        <v>36</v>
      </c>
      <c r="S38" s="27">
        <f>G38-I38</f>
        <v>2.4330000000000007</v>
      </c>
      <c r="T38" s="27">
        <f>I38-H38</f>
        <v>-2.4330000000000007</v>
      </c>
      <c r="U38" s="39">
        <f>T38/H38*100</f>
        <v>-36.92517832751556</v>
      </c>
      <c r="V38" s="27"/>
    </row>
    <row r="39" spans="1:22" ht="41.25">
      <c r="A39" s="21" t="s">
        <v>89</v>
      </c>
      <c r="B39" s="24" t="s">
        <v>90</v>
      </c>
      <c r="C39" s="23" t="s">
        <v>36</v>
      </c>
      <c r="D39" s="27">
        <f>7.46/1.18</f>
        <v>6.322033898305085</v>
      </c>
      <c r="E39" s="27">
        <f>3.0484/1.18</f>
        <v>2.583389830508475</v>
      </c>
      <c r="F39" s="17" t="s">
        <v>36</v>
      </c>
      <c r="G39" s="27">
        <f>D39-E39</f>
        <v>3.73864406779661</v>
      </c>
      <c r="H39" s="27" t="s">
        <v>36</v>
      </c>
      <c r="I39" s="17" t="s">
        <v>36</v>
      </c>
      <c r="J39" s="27" t="s">
        <v>36</v>
      </c>
      <c r="K39" s="27" t="s">
        <v>36</v>
      </c>
      <c r="L39" s="27" t="s">
        <v>36</v>
      </c>
      <c r="M39" s="27" t="s">
        <v>36</v>
      </c>
      <c r="N39" s="27" t="s">
        <v>36</v>
      </c>
      <c r="O39" s="23" t="s">
        <v>36</v>
      </c>
      <c r="P39" s="23" t="s">
        <v>36</v>
      </c>
      <c r="Q39" s="23" t="s">
        <v>36</v>
      </c>
      <c r="R39" s="27" t="s">
        <v>36</v>
      </c>
      <c r="S39" s="27">
        <v>3.739</v>
      </c>
      <c r="T39" s="27" t="s">
        <v>36</v>
      </c>
      <c r="U39" s="27" t="s">
        <v>36</v>
      </c>
      <c r="V39" s="27"/>
    </row>
    <row r="40" spans="1:22" ht="41.25">
      <c r="A40" s="21" t="s">
        <v>91</v>
      </c>
      <c r="B40" s="24" t="s">
        <v>92</v>
      </c>
      <c r="C40" s="23" t="s">
        <v>36</v>
      </c>
      <c r="D40" s="27">
        <f>2.713/1.18</f>
        <v>2.2991525423728816</v>
      </c>
      <c r="E40" s="27" t="s">
        <v>36</v>
      </c>
      <c r="F40" s="17" t="s">
        <v>36</v>
      </c>
      <c r="G40" s="27">
        <v>2.299</v>
      </c>
      <c r="H40" s="27" t="s">
        <v>36</v>
      </c>
      <c r="I40" s="17" t="s">
        <v>36</v>
      </c>
      <c r="J40" s="27" t="s">
        <v>36</v>
      </c>
      <c r="K40" s="27" t="s">
        <v>36</v>
      </c>
      <c r="L40" s="27" t="s">
        <v>36</v>
      </c>
      <c r="M40" s="27" t="s">
        <v>36</v>
      </c>
      <c r="N40" s="27" t="s">
        <v>36</v>
      </c>
      <c r="O40" s="23" t="s">
        <v>36</v>
      </c>
      <c r="P40" s="23" t="s">
        <v>36</v>
      </c>
      <c r="Q40" s="23" t="s">
        <v>36</v>
      </c>
      <c r="R40" s="27" t="s">
        <v>36</v>
      </c>
      <c r="S40" s="27">
        <v>2.299</v>
      </c>
      <c r="T40" s="27" t="s">
        <v>36</v>
      </c>
      <c r="U40" s="27" t="s">
        <v>36</v>
      </c>
      <c r="V40" s="27"/>
    </row>
    <row r="41" spans="1:22" ht="41.25">
      <c r="A41" s="21" t="s">
        <v>93</v>
      </c>
      <c r="B41" s="24" t="s">
        <v>94</v>
      </c>
      <c r="C41" s="23" t="s">
        <v>36</v>
      </c>
      <c r="D41" s="27">
        <v>4.2625</v>
      </c>
      <c r="E41" s="27" t="s">
        <v>36</v>
      </c>
      <c r="F41" s="17" t="s">
        <v>36</v>
      </c>
      <c r="G41" s="27">
        <v>4.263</v>
      </c>
      <c r="H41" s="27" t="s">
        <v>36</v>
      </c>
      <c r="I41" s="17" t="s">
        <v>36</v>
      </c>
      <c r="J41" s="27" t="s">
        <v>36</v>
      </c>
      <c r="K41" s="27" t="s">
        <v>36</v>
      </c>
      <c r="L41" s="27" t="s">
        <v>36</v>
      </c>
      <c r="M41" s="27" t="s">
        <v>36</v>
      </c>
      <c r="N41" s="27" t="s">
        <v>36</v>
      </c>
      <c r="O41" s="23" t="s">
        <v>36</v>
      </c>
      <c r="P41" s="23" t="s">
        <v>36</v>
      </c>
      <c r="Q41" s="23" t="s">
        <v>36</v>
      </c>
      <c r="R41" s="27" t="s">
        <v>36</v>
      </c>
      <c r="S41" s="27">
        <v>4.263</v>
      </c>
      <c r="T41" s="27" t="s">
        <v>36</v>
      </c>
      <c r="U41" s="27" t="s">
        <v>36</v>
      </c>
      <c r="V41" s="27"/>
    </row>
    <row r="42" spans="1:22" ht="41.25">
      <c r="A42" s="21" t="s">
        <v>95</v>
      </c>
      <c r="B42" s="24" t="s">
        <v>96</v>
      </c>
      <c r="C42" s="23" t="s">
        <v>36</v>
      </c>
      <c r="D42" s="27">
        <f>9.95/1.18</f>
        <v>8.432203389830509</v>
      </c>
      <c r="E42" s="27">
        <f>6.2064/1.18</f>
        <v>5.2596610169491536</v>
      </c>
      <c r="F42" s="17" t="s">
        <v>36</v>
      </c>
      <c r="G42" s="27">
        <f>D42-E42</f>
        <v>3.172542372881355</v>
      </c>
      <c r="H42" s="27" t="s">
        <v>36</v>
      </c>
      <c r="I42" s="17" t="s">
        <v>36</v>
      </c>
      <c r="J42" s="27" t="s">
        <v>36</v>
      </c>
      <c r="K42" s="27" t="s">
        <v>36</v>
      </c>
      <c r="L42" s="27" t="s">
        <v>36</v>
      </c>
      <c r="M42" s="27" t="s">
        <v>36</v>
      </c>
      <c r="N42" s="27" t="s">
        <v>36</v>
      </c>
      <c r="O42" s="23" t="s">
        <v>36</v>
      </c>
      <c r="P42" s="23" t="s">
        <v>36</v>
      </c>
      <c r="Q42" s="23" t="s">
        <v>36</v>
      </c>
      <c r="R42" s="27" t="s">
        <v>36</v>
      </c>
      <c r="S42" s="27">
        <v>3.173</v>
      </c>
      <c r="T42" s="27" t="s">
        <v>36</v>
      </c>
      <c r="U42" s="27" t="s">
        <v>36</v>
      </c>
      <c r="V42" s="27"/>
    </row>
    <row r="43" spans="1:22" ht="41.25">
      <c r="A43" s="21" t="s">
        <v>97</v>
      </c>
      <c r="B43" s="16" t="s">
        <v>98</v>
      </c>
      <c r="C43" s="23" t="s">
        <v>36</v>
      </c>
      <c r="D43" s="27">
        <f>3.389/1.18</f>
        <v>2.8720338983050846</v>
      </c>
      <c r="E43" s="27" t="s">
        <v>36</v>
      </c>
      <c r="F43" s="17" t="s">
        <v>36</v>
      </c>
      <c r="G43" s="27">
        <v>2.872</v>
      </c>
      <c r="H43" s="27" t="s">
        <v>36</v>
      </c>
      <c r="I43" s="17" t="s">
        <v>36</v>
      </c>
      <c r="J43" s="27" t="s">
        <v>36</v>
      </c>
      <c r="K43" s="27" t="s">
        <v>36</v>
      </c>
      <c r="L43" s="27" t="s">
        <v>36</v>
      </c>
      <c r="M43" s="27" t="s">
        <v>36</v>
      </c>
      <c r="N43" s="27" t="s">
        <v>36</v>
      </c>
      <c r="O43" s="23" t="s">
        <v>36</v>
      </c>
      <c r="P43" s="23" t="s">
        <v>36</v>
      </c>
      <c r="Q43" s="23" t="s">
        <v>36</v>
      </c>
      <c r="R43" s="27" t="s">
        <v>36</v>
      </c>
      <c r="S43" s="27">
        <v>2.872</v>
      </c>
      <c r="T43" s="27" t="s">
        <v>36</v>
      </c>
      <c r="U43" s="27" t="s">
        <v>36</v>
      </c>
      <c r="V43" s="27"/>
    </row>
    <row r="44" spans="1:22" s="6" customFormat="1" ht="41.25">
      <c r="A44" s="18" t="s">
        <v>53</v>
      </c>
      <c r="B44" s="40" t="s">
        <v>54</v>
      </c>
      <c r="C44" s="20" t="s">
        <v>36</v>
      </c>
      <c r="D44" s="26">
        <f>1.433/1.18</f>
        <v>1.214406779661017</v>
      </c>
      <c r="E44" s="26" t="s">
        <v>36</v>
      </c>
      <c r="F44" s="14" t="s">
        <v>36</v>
      </c>
      <c r="G44" s="26">
        <v>1.214</v>
      </c>
      <c r="H44" s="26">
        <v>1.214</v>
      </c>
      <c r="I44" s="26">
        <f>Q44</f>
        <v>1.17075</v>
      </c>
      <c r="J44" s="26" t="s">
        <v>36</v>
      </c>
      <c r="K44" s="26" t="s">
        <v>36</v>
      </c>
      <c r="L44" s="26" t="s">
        <v>36</v>
      </c>
      <c r="M44" s="26" t="s">
        <v>36</v>
      </c>
      <c r="N44" s="26" t="s">
        <v>36</v>
      </c>
      <c r="O44" s="20" t="s">
        <v>36</v>
      </c>
      <c r="P44" s="26">
        <v>1.214</v>
      </c>
      <c r="Q44" s="26">
        <f>1.17075</f>
        <v>1.17075</v>
      </c>
      <c r="R44" s="26" t="s">
        <v>36</v>
      </c>
      <c r="S44" s="26">
        <f>G44-I44</f>
        <v>0.04325000000000001</v>
      </c>
      <c r="T44" s="26">
        <f>I44-H44</f>
        <v>-0.04325000000000001</v>
      </c>
      <c r="U44" s="38">
        <f>T44/H44*100</f>
        <v>-3.562602965403625</v>
      </c>
      <c r="V44" s="26"/>
    </row>
    <row r="45" spans="1:22" s="6" customFormat="1" ht="15">
      <c r="A45" s="18" t="s">
        <v>55</v>
      </c>
      <c r="B45" s="25" t="s">
        <v>56</v>
      </c>
      <c r="C45" s="20" t="s">
        <v>36</v>
      </c>
      <c r="D45" s="26">
        <f>D46+D47+D48+D49+D50+D51+D52+D53+D54+D55+D56+D57+D58</f>
        <v>7.659322033898306</v>
      </c>
      <c r="E45" s="26">
        <f>E48+E49+E50+E51+E54</f>
        <v>3.9932203389830514</v>
      </c>
      <c r="F45" s="14" t="s">
        <v>36</v>
      </c>
      <c r="G45" s="26">
        <f>D45-E45</f>
        <v>3.6661016949152545</v>
      </c>
      <c r="H45" s="26">
        <f>H47+H53+H52+H56+H57</f>
        <v>2.8179999999999996</v>
      </c>
      <c r="I45" s="26">
        <f>Q45</f>
        <v>2.443713</v>
      </c>
      <c r="J45" s="26" t="s">
        <v>36</v>
      </c>
      <c r="K45" s="26" t="s">
        <v>36</v>
      </c>
      <c r="L45" s="26" t="s">
        <v>36</v>
      </c>
      <c r="M45" s="26" t="s">
        <v>36</v>
      </c>
      <c r="N45" s="26" t="s">
        <v>36</v>
      </c>
      <c r="O45" s="20" t="s">
        <v>36</v>
      </c>
      <c r="P45" s="26">
        <v>2.818</v>
      </c>
      <c r="Q45" s="26">
        <f>Q47+Q52+Q53+Q56+Q57</f>
        <v>2.443713</v>
      </c>
      <c r="R45" s="26" t="s">
        <v>36</v>
      </c>
      <c r="S45" s="26">
        <f>G45-I45</f>
        <v>1.2223886949152547</v>
      </c>
      <c r="T45" s="26">
        <f>I45-H45</f>
        <v>-0.3742869999999998</v>
      </c>
      <c r="U45" s="38">
        <f>T45/H45*100</f>
        <v>-13.28200851667849</v>
      </c>
      <c r="V45" s="26"/>
    </row>
    <row r="46" spans="1:22" ht="27">
      <c r="A46" s="21" t="s">
        <v>99</v>
      </c>
      <c r="B46" s="24" t="s">
        <v>100</v>
      </c>
      <c r="C46" s="23" t="s">
        <v>36</v>
      </c>
      <c r="D46" s="27">
        <f>0.476/1.18</f>
        <v>0.4033898305084746</v>
      </c>
      <c r="E46" s="27" t="s">
        <v>36</v>
      </c>
      <c r="F46" s="17" t="s">
        <v>36</v>
      </c>
      <c r="G46" s="27">
        <v>0.403</v>
      </c>
      <c r="H46" s="27" t="s">
        <v>36</v>
      </c>
      <c r="I46" s="27" t="s">
        <v>36</v>
      </c>
      <c r="J46" s="27" t="s">
        <v>36</v>
      </c>
      <c r="K46" s="27" t="s">
        <v>36</v>
      </c>
      <c r="L46" s="27" t="s">
        <v>36</v>
      </c>
      <c r="M46" s="27" t="s">
        <v>36</v>
      </c>
      <c r="N46" s="27" t="s">
        <v>36</v>
      </c>
      <c r="O46" s="23" t="s">
        <v>36</v>
      </c>
      <c r="P46" s="23" t="s">
        <v>36</v>
      </c>
      <c r="Q46" s="23" t="s">
        <v>36</v>
      </c>
      <c r="R46" s="27" t="s">
        <v>36</v>
      </c>
      <c r="S46" s="27">
        <v>0.403</v>
      </c>
      <c r="T46" s="27" t="s">
        <v>36</v>
      </c>
      <c r="U46" s="39" t="s">
        <v>36</v>
      </c>
      <c r="V46" s="27"/>
    </row>
    <row r="47" spans="1:22" ht="27">
      <c r="A47" s="21" t="s">
        <v>57</v>
      </c>
      <c r="B47" s="24" t="s">
        <v>58</v>
      </c>
      <c r="C47" s="23" t="s">
        <v>36</v>
      </c>
      <c r="D47" s="27">
        <f>0.803/1.18</f>
        <v>0.6805084745762713</v>
      </c>
      <c r="E47" s="27" t="s">
        <v>36</v>
      </c>
      <c r="F47" s="17" t="s">
        <v>36</v>
      </c>
      <c r="G47" s="27">
        <v>0.681</v>
      </c>
      <c r="H47" s="27">
        <v>0.681</v>
      </c>
      <c r="I47" s="27">
        <f>Q47</f>
        <v>0.771</v>
      </c>
      <c r="J47" s="27" t="s">
        <v>36</v>
      </c>
      <c r="K47" s="27" t="s">
        <v>36</v>
      </c>
      <c r="L47" s="27" t="s">
        <v>36</v>
      </c>
      <c r="M47" s="27" t="s">
        <v>36</v>
      </c>
      <c r="N47" s="27" t="s">
        <v>36</v>
      </c>
      <c r="O47" s="23" t="s">
        <v>36</v>
      </c>
      <c r="P47" s="27">
        <v>0.681</v>
      </c>
      <c r="Q47" s="27">
        <f>0.771</f>
        <v>0.771</v>
      </c>
      <c r="R47" s="27" t="s">
        <v>36</v>
      </c>
      <c r="S47" s="27">
        <f>G47-I47</f>
        <v>-0.08999999999999997</v>
      </c>
      <c r="T47" s="27">
        <f>I47-H47</f>
        <v>0.08999999999999997</v>
      </c>
      <c r="U47" s="39">
        <f>T47/H47*100</f>
        <v>13.215859030836999</v>
      </c>
      <c r="V47" s="27"/>
    </row>
    <row r="48" spans="1:22" ht="15">
      <c r="A48" s="21" t="s">
        <v>101</v>
      </c>
      <c r="B48" s="24" t="s">
        <v>102</v>
      </c>
      <c r="C48" s="23" t="s">
        <v>36</v>
      </c>
      <c r="D48" s="27">
        <f>0.684/1.18</f>
        <v>0.5796610169491526</v>
      </c>
      <c r="E48" s="27">
        <f>0.7114/1.18</f>
        <v>0.6028813559322035</v>
      </c>
      <c r="F48" s="17" t="s">
        <v>36</v>
      </c>
      <c r="G48" s="27">
        <f>D48-E48</f>
        <v>-0.02322033898305087</v>
      </c>
      <c r="H48" s="27" t="s">
        <v>36</v>
      </c>
      <c r="I48" s="27" t="s">
        <v>36</v>
      </c>
      <c r="J48" s="27" t="s">
        <v>36</v>
      </c>
      <c r="K48" s="27" t="s">
        <v>36</v>
      </c>
      <c r="L48" s="27" t="s">
        <v>36</v>
      </c>
      <c r="M48" s="27" t="s">
        <v>36</v>
      </c>
      <c r="N48" s="27" t="s">
        <v>36</v>
      </c>
      <c r="O48" s="23" t="s">
        <v>36</v>
      </c>
      <c r="P48" s="23" t="s">
        <v>36</v>
      </c>
      <c r="Q48" s="23" t="s">
        <v>36</v>
      </c>
      <c r="R48" s="27" t="s">
        <v>36</v>
      </c>
      <c r="S48" s="27">
        <v>-0.023</v>
      </c>
      <c r="T48" s="27" t="s">
        <v>36</v>
      </c>
      <c r="U48" s="39" t="s">
        <v>36</v>
      </c>
      <c r="V48" s="27"/>
    </row>
    <row r="49" spans="1:22" ht="27">
      <c r="A49" s="21" t="s">
        <v>103</v>
      </c>
      <c r="B49" s="24" t="s">
        <v>104</v>
      </c>
      <c r="C49" s="23" t="s">
        <v>36</v>
      </c>
      <c r="D49" s="27">
        <f>0.481/1.18</f>
        <v>0.4076271186440678</v>
      </c>
      <c r="E49" s="27">
        <f>0.5974/1.18</f>
        <v>0.506271186440678</v>
      </c>
      <c r="F49" s="17" t="s">
        <v>36</v>
      </c>
      <c r="G49" s="27">
        <f>D49-E49</f>
        <v>-0.09864406779661022</v>
      </c>
      <c r="H49" s="27" t="s">
        <v>36</v>
      </c>
      <c r="I49" s="27" t="s">
        <v>36</v>
      </c>
      <c r="J49" s="27" t="s">
        <v>36</v>
      </c>
      <c r="K49" s="27" t="s">
        <v>36</v>
      </c>
      <c r="L49" s="27" t="s">
        <v>36</v>
      </c>
      <c r="M49" s="27" t="s">
        <v>36</v>
      </c>
      <c r="N49" s="27" t="s">
        <v>36</v>
      </c>
      <c r="O49" s="23" t="s">
        <v>36</v>
      </c>
      <c r="P49" s="23" t="s">
        <v>36</v>
      </c>
      <c r="Q49" s="23" t="s">
        <v>36</v>
      </c>
      <c r="R49" s="27" t="s">
        <v>36</v>
      </c>
      <c r="S49" s="27">
        <v>-0.099</v>
      </c>
      <c r="T49" s="27" t="s">
        <v>36</v>
      </c>
      <c r="U49" s="39" t="s">
        <v>36</v>
      </c>
      <c r="V49" s="27"/>
    </row>
    <row r="50" spans="1:22" ht="27">
      <c r="A50" s="21" t="s">
        <v>105</v>
      </c>
      <c r="B50" s="24" t="s">
        <v>106</v>
      </c>
      <c r="C50" s="23" t="s">
        <v>36</v>
      </c>
      <c r="D50" s="27">
        <f>0.582/1.18</f>
        <v>0.49322033898305084</v>
      </c>
      <c r="E50" s="27">
        <f>0.7624/1.18</f>
        <v>0.6461016949152543</v>
      </c>
      <c r="F50" s="17" t="s">
        <v>36</v>
      </c>
      <c r="G50" s="27">
        <f>D50-E50</f>
        <v>-0.15288135593220342</v>
      </c>
      <c r="H50" s="27" t="s">
        <v>36</v>
      </c>
      <c r="I50" s="27" t="s">
        <v>36</v>
      </c>
      <c r="J50" s="27" t="s">
        <v>36</v>
      </c>
      <c r="K50" s="27" t="s">
        <v>36</v>
      </c>
      <c r="L50" s="27" t="s">
        <v>36</v>
      </c>
      <c r="M50" s="27" t="s">
        <v>36</v>
      </c>
      <c r="N50" s="27" t="s">
        <v>36</v>
      </c>
      <c r="O50" s="23" t="s">
        <v>36</v>
      </c>
      <c r="P50" s="23" t="s">
        <v>36</v>
      </c>
      <c r="Q50" s="23" t="s">
        <v>36</v>
      </c>
      <c r="R50" s="27" t="s">
        <v>36</v>
      </c>
      <c r="S50" s="27">
        <v>-0.153</v>
      </c>
      <c r="T50" s="27" t="s">
        <v>36</v>
      </c>
      <c r="U50" s="39" t="s">
        <v>36</v>
      </c>
      <c r="V50" s="32"/>
    </row>
    <row r="51" spans="1:22" ht="27">
      <c r="A51" s="21" t="s">
        <v>107</v>
      </c>
      <c r="B51" s="24" t="s">
        <v>108</v>
      </c>
      <c r="C51" s="23" t="s">
        <v>36</v>
      </c>
      <c r="D51" s="27">
        <f>1.153/1.18</f>
        <v>0.9771186440677967</v>
      </c>
      <c r="E51" s="27">
        <f>1.4814/1.18</f>
        <v>1.2554237288135595</v>
      </c>
      <c r="F51" s="17" t="s">
        <v>36</v>
      </c>
      <c r="G51" s="27">
        <f>D51-E51</f>
        <v>-0.27830508474576277</v>
      </c>
      <c r="H51" s="27" t="s">
        <v>36</v>
      </c>
      <c r="I51" s="27" t="s">
        <v>36</v>
      </c>
      <c r="J51" s="27" t="s">
        <v>36</v>
      </c>
      <c r="K51" s="27" t="s">
        <v>36</v>
      </c>
      <c r="L51" s="27" t="s">
        <v>36</v>
      </c>
      <c r="M51" s="27" t="s">
        <v>36</v>
      </c>
      <c r="N51" s="27" t="s">
        <v>36</v>
      </c>
      <c r="O51" s="23" t="s">
        <v>36</v>
      </c>
      <c r="P51" s="23" t="s">
        <v>36</v>
      </c>
      <c r="Q51" s="23" t="s">
        <v>36</v>
      </c>
      <c r="R51" s="27" t="s">
        <v>36</v>
      </c>
      <c r="S51" s="27">
        <v>-0.278</v>
      </c>
      <c r="T51" s="27" t="s">
        <v>36</v>
      </c>
      <c r="U51" s="39" t="s">
        <v>36</v>
      </c>
      <c r="V51" s="32"/>
    </row>
    <row r="52" spans="1:22" ht="27">
      <c r="A52" s="21" t="s">
        <v>59</v>
      </c>
      <c r="B52" s="24" t="s">
        <v>60</v>
      </c>
      <c r="C52" s="23" t="s">
        <v>36</v>
      </c>
      <c r="D52" s="27">
        <f>0.61/1.18</f>
        <v>0.516949152542373</v>
      </c>
      <c r="E52" s="27" t="s">
        <v>36</v>
      </c>
      <c r="F52" s="17" t="s">
        <v>36</v>
      </c>
      <c r="G52" s="27">
        <v>0.517</v>
      </c>
      <c r="H52" s="27">
        <v>0.517</v>
      </c>
      <c r="I52" s="27">
        <f>Q52</f>
        <v>0.6094</v>
      </c>
      <c r="J52" s="27" t="s">
        <v>36</v>
      </c>
      <c r="K52" s="27" t="s">
        <v>36</v>
      </c>
      <c r="L52" s="27" t="s">
        <v>36</v>
      </c>
      <c r="M52" s="27" t="s">
        <v>36</v>
      </c>
      <c r="N52" s="27" t="s">
        <v>36</v>
      </c>
      <c r="O52" s="23" t="s">
        <v>36</v>
      </c>
      <c r="P52" s="27">
        <v>0.517</v>
      </c>
      <c r="Q52" s="27">
        <f>0.6094</f>
        <v>0.6094</v>
      </c>
      <c r="R52" s="27" t="s">
        <v>36</v>
      </c>
      <c r="S52" s="27">
        <f>G52-I52</f>
        <v>-0.09240000000000004</v>
      </c>
      <c r="T52" s="27">
        <f>I52-H52</f>
        <v>0.09240000000000004</v>
      </c>
      <c r="U52" s="39">
        <f>T52/H52*100</f>
        <v>17.87234042553192</v>
      </c>
      <c r="V52" s="32"/>
    </row>
    <row r="53" spans="1:22" ht="41.25">
      <c r="A53" s="21" t="s">
        <v>61</v>
      </c>
      <c r="B53" s="24" t="s">
        <v>62</v>
      </c>
      <c r="C53" s="23" t="s">
        <v>36</v>
      </c>
      <c r="D53" s="27">
        <f>0.553/1.18</f>
        <v>0.4686440677966102</v>
      </c>
      <c r="E53" s="27" t="s">
        <v>36</v>
      </c>
      <c r="F53" s="17" t="s">
        <v>36</v>
      </c>
      <c r="G53" s="27">
        <v>0.469</v>
      </c>
      <c r="H53" s="27">
        <v>0.469</v>
      </c>
      <c r="I53" s="27">
        <f>Q53</f>
        <v>0.351</v>
      </c>
      <c r="J53" s="27" t="s">
        <v>36</v>
      </c>
      <c r="K53" s="27" t="s">
        <v>36</v>
      </c>
      <c r="L53" s="27" t="s">
        <v>36</v>
      </c>
      <c r="M53" s="27" t="s">
        <v>36</v>
      </c>
      <c r="N53" s="27" t="s">
        <v>36</v>
      </c>
      <c r="O53" s="23" t="s">
        <v>36</v>
      </c>
      <c r="P53" s="27">
        <v>0.469</v>
      </c>
      <c r="Q53" s="27">
        <f>0.351</f>
        <v>0.351</v>
      </c>
      <c r="R53" s="27" t="s">
        <v>36</v>
      </c>
      <c r="S53" s="27">
        <f>G53-I53</f>
        <v>0.118</v>
      </c>
      <c r="T53" s="27">
        <f>I53-H53</f>
        <v>-0.118</v>
      </c>
      <c r="U53" s="39">
        <f>T53/H53*100</f>
        <v>-25.15991471215352</v>
      </c>
      <c r="V53" s="32"/>
    </row>
    <row r="54" spans="1:22" ht="27">
      <c r="A54" s="21" t="s">
        <v>109</v>
      </c>
      <c r="B54" s="24" t="s">
        <v>110</v>
      </c>
      <c r="C54" s="23" t="s">
        <v>36</v>
      </c>
      <c r="D54" s="27">
        <f>0.888/1.18</f>
        <v>0.752542372881356</v>
      </c>
      <c r="E54" s="27">
        <f>1.1594/1.18</f>
        <v>0.9825423728813559</v>
      </c>
      <c r="F54" s="17" t="s">
        <v>36</v>
      </c>
      <c r="G54" s="27">
        <f>D54-E54</f>
        <v>-0.22999999999999998</v>
      </c>
      <c r="H54" s="27" t="s">
        <v>36</v>
      </c>
      <c r="I54" s="27" t="s">
        <v>36</v>
      </c>
      <c r="J54" s="27" t="s">
        <v>36</v>
      </c>
      <c r="K54" s="27" t="s">
        <v>36</v>
      </c>
      <c r="L54" s="27" t="s">
        <v>36</v>
      </c>
      <c r="M54" s="27" t="s">
        <v>36</v>
      </c>
      <c r="N54" s="27" t="s">
        <v>36</v>
      </c>
      <c r="O54" s="23" t="s">
        <v>36</v>
      </c>
      <c r="P54" s="23" t="s">
        <v>36</v>
      </c>
      <c r="Q54" s="23" t="s">
        <v>36</v>
      </c>
      <c r="R54" s="27" t="s">
        <v>36</v>
      </c>
      <c r="S54" s="27">
        <v>-0.23</v>
      </c>
      <c r="T54" s="27" t="s">
        <v>36</v>
      </c>
      <c r="U54" s="39" t="s">
        <v>36</v>
      </c>
      <c r="V54" s="32"/>
    </row>
    <row r="55" spans="1:22" ht="41.25">
      <c r="A55" s="21" t="s">
        <v>111</v>
      </c>
      <c r="B55" s="24" t="s">
        <v>112</v>
      </c>
      <c r="C55" s="23" t="s">
        <v>36</v>
      </c>
      <c r="D55" s="27">
        <f>0.748/1.18</f>
        <v>0.6338983050847458</v>
      </c>
      <c r="E55" s="27" t="s">
        <v>36</v>
      </c>
      <c r="F55" s="17" t="s">
        <v>36</v>
      </c>
      <c r="G55" s="27">
        <f>0.634</f>
        <v>0.634</v>
      </c>
      <c r="H55" s="27" t="s">
        <v>36</v>
      </c>
      <c r="I55" s="27" t="s">
        <v>36</v>
      </c>
      <c r="J55" s="27" t="s">
        <v>36</v>
      </c>
      <c r="K55" s="27" t="s">
        <v>36</v>
      </c>
      <c r="L55" s="27" t="s">
        <v>36</v>
      </c>
      <c r="M55" s="27" t="s">
        <v>36</v>
      </c>
      <c r="N55" s="27" t="s">
        <v>36</v>
      </c>
      <c r="O55" s="23" t="s">
        <v>36</v>
      </c>
      <c r="P55" s="23" t="s">
        <v>36</v>
      </c>
      <c r="Q55" s="23" t="s">
        <v>36</v>
      </c>
      <c r="R55" s="27" t="s">
        <v>36</v>
      </c>
      <c r="S55" s="27">
        <v>0.634</v>
      </c>
      <c r="T55" s="27" t="s">
        <v>36</v>
      </c>
      <c r="U55" s="39" t="s">
        <v>36</v>
      </c>
      <c r="V55" s="32"/>
    </row>
    <row r="56" spans="1:22" ht="54.75">
      <c r="A56" s="21" t="s">
        <v>63</v>
      </c>
      <c r="B56" s="24" t="s">
        <v>64</v>
      </c>
      <c r="C56" s="23" t="s">
        <v>36</v>
      </c>
      <c r="D56" s="27">
        <f>0.816/1.18</f>
        <v>0.6915254237288135</v>
      </c>
      <c r="E56" s="27" t="s">
        <v>36</v>
      </c>
      <c r="F56" s="17" t="s">
        <v>36</v>
      </c>
      <c r="G56" s="27">
        <v>0.692</v>
      </c>
      <c r="H56" s="27">
        <v>0.6915</v>
      </c>
      <c r="I56" s="27">
        <f>Q56</f>
        <v>0.442572</v>
      </c>
      <c r="J56" s="27" t="s">
        <v>36</v>
      </c>
      <c r="K56" s="27" t="s">
        <v>36</v>
      </c>
      <c r="L56" s="27" t="s">
        <v>36</v>
      </c>
      <c r="M56" s="27" t="s">
        <v>36</v>
      </c>
      <c r="N56" s="27" t="s">
        <v>36</v>
      </c>
      <c r="O56" s="23" t="s">
        <v>36</v>
      </c>
      <c r="P56" s="27">
        <v>0.692</v>
      </c>
      <c r="Q56" s="27">
        <f>0.442572</f>
        <v>0.442572</v>
      </c>
      <c r="R56" s="27" t="s">
        <v>36</v>
      </c>
      <c r="S56" s="27">
        <f>G56-I56</f>
        <v>0.24942799999999993</v>
      </c>
      <c r="T56" s="27">
        <f>I56-H56</f>
        <v>-0.24892799999999998</v>
      </c>
      <c r="U56" s="39">
        <f>T56/H56*100</f>
        <v>-35.998264642082425</v>
      </c>
      <c r="V56" s="32"/>
    </row>
    <row r="57" spans="1:22" ht="15">
      <c r="A57" s="21" t="s">
        <v>65</v>
      </c>
      <c r="B57" s="24" t="s">
        <v>66</v>
      </c>
      <c r="C57" s="23" t="s">
        <v>36</v>
      </c>
      <c r="D57" s="27">
        <f>0.543/1.18</f>
        <v>0.4601694915254238</v>
      </c>
      <c r="E57" s="27" t="s">
        <v>36</v>
      </c>
      <c r="F57" s="17" t="s">
        <v>36</v>
      </c>
      <c r="G57" s="27">
        <v>0.46</v>
      </c>
      <c r="H57" s="27">
        <v>0.4595</v>
      </c>
      <c r="I57" s="27">
        <f>Q57</f>
        <v>0.269741</v>
      </c>
      <c r="J57" s="27" t="s">
        <v>36</v>
      </c>
      <c r="K57" s="27" t="s">
        <v>36</v>
      </c>
      <c r="L57" s="27" t="s">
        <v>36</v>
      </c>
      <c r="M57" s="27" t="s">
        <v>36</v>
      </c>
      <c r="N57" s="27" t="s">
        <v>36</v>
      </c>
      <c r="O57" s="23" t="s">
        <v>36</v>
      </c>
      <c r="P57" s="27">
        <v>0.46</v>
      </c>
      <c r="Q57" s="27">
        <f>0.269741</f>
        <v>0.269741</v>
      </c>
      <c r="R57" s="27" t="s">
        <v>36</v>
      </c>
      <c r="S57" s="27">
        <f>G57-I57</f>
        <v>0.190259</v>
      </c>
      <c r="T57" s="27">
        <f>I57-H57</f>
        <v>-0.189759</v>
      </c>
      <c r="U57" s="39">
        <f>T57/H57*100</f>
        <v>-41.2968443960827</v>
      </c>
      <c r="V57" s="32"/>
    </row>
    <row r="58" spans="1:22" ht="27">
      <c r="A58" s="21" t="s">
        <v>113</v>
      </c>
      <c r="B58" s="24" t="s">
        <v>114</v>
      </c>
      <c r="C58" s="23" t="s">
        <v>36</v>
      </c>
      <c r="D58" s="27">
        <f>0.701/1.18</f>
        <v>0.5940677966101695</v>
      </c>
      <c r="E58" s="27" t="s">
        <v>36</v>
      </c>
      <c r="F58" s="17" t="s">
        <v>36</v>
      </c>
      <c r="G58" s="27">
        <v>0.594</v>
      </c>
      <c r="H58" s="27" t="s">
        <v>36</v>
      </c>
      <c r="I58" s="27" t="s">
        <v>36</v>
      </c>
      <c r="J58" s="27" t="s">
        <v>36</v>
      </c>
      <c r="K58" s="27" t="s">
        <v>36</v>
      </c>
      <c r="L58" s="27" t="s">
        <v>36</v>
      </c>
      <c r="M58" s="27" t="s">
        <v>36</v>
      </c>
      <c r="N58" s="27" t="s">
        <v>36</v>
      </c>
      <c r="O58" s="23" t="s">
        <v>36</v>
      </c>
      <c r="P58" s="23" t="s">
        <v>36</v>
      </c>
      <c r="Q58" s="23" t="s">
        <v>36</v>
      </c>
      <c r="R58" s="27" t="s">
        <v>36</v>
      </c>
      <c r="S58" s="27">
        <v>0.594</v>
      </c>
      <c r="T58" s="27" t="s">
        <v>36</v>
      </c>
      <c r="U58" s="39" t="s">
        <v>36</v>
      </c>
      <c r="V58" s="32"/>
    </row>
    <row r="59" spans="7:20" ht="15">
      <c r="G59" s="33"/>
      <c r="O59" s="28"/>
      <c r="R59" s="34"/>
      <c r="S59" s="35"/>
      <c r="T59" s="34"/>
    </row>
    <row r="60" spans="15:19" ht="15">
      <c r="O60" s="29"/>
      <c r="S60" s="36"/>
    </row>
    <row r="61" spans="15:19" ht="15">
      <c r="O61" s="29"/>
      <c r="S61" s="36"/>
    </row>
    <row r="62" spans="15:19" ht="15">
      <c r="O62" s="29"/>
      <c r="S62" s="37"/>
    </row>
  </sheetData>
  <sheetProtection/>
  <mergeCells count="28">
    <mergeCell ref="A18:B18"/>
    <mergeCell ref="D4:Q4"/>
    <mergeCell ref="H12:R12"/>
    <mergeCell ref="G6:O6"/>
    <mergeCell ref="G7:O7"/>
    <mergeCell ref="J9:K9"/>
    <mergeCell ref="H11:R11"/>
    <mergeCell ref="H14:Q14"/>
    <mergeCell ref="H15:I15"/>
    <mergeCell ref="J15:K15"/>
    <mergeCell ref="T14:U15"/>
    <mergeCell ref="N15:O15"/>
    <mergeCell ref="T2:V2"/>
    <mergeCell ref="R14:S14"/>
    <mergeCell ref="V14:V16"/>
    <mergeCell ref="R15:R16"/>
    <mergeCell ref="S15:S16"/>
    <mergeCell ref="A3:V3"/>
    <mergeCell ref="L15:M15"/>
    <mergeCell ref="E14:E16"/>
    <mergeCell ref="P15:Q15"/>
    <mergeCell ref="F14:G14"/>
    <mergeCell ref="F15:F16"/>
    <mergeCell ref="G15:G16"/>
    <mergeCell ref="A14:A16"/>
    <mergeCell ref="B14:B16"/>
    <mergeCell ref="C14:C16"/>
    <mergeCell ref="D14:D16"/>
  </mergeCells>
  <printOptions/>
  <pageMargins left="0.3937007874015748" right="0.3937007874015748" top="0.7874015748031497" bottom="0.3937007874015748" header="0.1968503937007874" footer="0.1968503937007874"/>
  <pageSetup fitToHeight="6" fitToWidth="1" horizontalDpi="600" verticalDpi="600" orientation="landscape" paperSize="8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pts18</cp:lastModifiedBy>
  <cp:lastPrinted>2018-10-12T01:54:25Z</cp:lastPrinted>
  <dcterms:created xsi:type="dcterms:W3CDTF">2011-01-11T10:25:48Z</dcterms:created>
  <dcterms:modified xsi:type="dcterms:W3CDTF">2019-01-09T04:26:44Z</dcterms:modified>
  <cp:category/>
  <cp:version/>
  <cp:contentType/>
  <cp:contentStatus/>
</cp:coreProperties>
</file>