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7400" windowHeight="5715"/>
  </bookViews>
  <sheets>
    <sheet name=" прилож. 1.1" sheetId="1" r:id="rId1"/>
    <sheet name="прил 1.2." sheetId="2" state="hidden" r:id="rId2"/>
    <sheet name="прил 2.2" sheetId="5" state="hidden" r:id="rId3"/>
    <sheet name="2015 год Пр 1.2 " sheetId="12" state="hidden" r:id="rId4"/>
    <sheet name="2016 год Пр 1.2" sheetId="6" state="hidden" r:id="rId5"/>
    <sheet name="2017 год Пр 1.2" sheetId="7" state="hidden" r:id="rId6"/>
    <sheet name="2018 год Пр 1.2" sheetId="8" state="hidden" r:id="rId7"/>
    <sheet name="2019 год Пр 1.2" sheetId="13" state="hidden" r:id="rId8"/>
  </sheets>
  <externalReferences>
    <externalReference r:id="rId9"/>
  </externalReferences>
  <definedNames>
    <definedName name="_xlnm.Print_Area" localSheetId="0">' прилож. 1.1'!$A$1:$U$70</definedName>
    <definedName name="_xlnm.Print_Area" localSheetId="3">'2015 год Пр 1.2 '!$A$1:$AK$69</definedName>
    <definedName name="_xlnm.Print_Area" localSheetId="7">'2019 год Пр 1.2'!$A$1:$AK$69</definedName>
    <definedName name="_xlnm.Print_Area" localSheetId="1">'прил 1.2.'!$B$1:$AJ$71</definedName>
  </definedNames>
  <calcPr calcId="144525"/>
</workbook>
</file>

<file path=xl/calcChain.xml><?xml version="1.0" encoding="utf-8"?>
<calcChain xmlns="http://schemas.openxmlformats.org/spreadsheetml/2006/main">
  <c r="S22" i="1" l="1"/>
  <c r="R23" i="1"/>
  <c r="G19" i="1"/>
  <c r="G17" i="1"/>
  <c r="G18" i="1"/>
  <c r="G22" i="1"/>
  <c r="G21" i="1"/>
  <c r="G38" i="1"/>
  <c r="G37" i="1"/>
  <c r="G36" i="1"/>
  <c r="G35" i="1"/>
  <c r="G34" i="1"/>
  <c r="G33" i="1"/>
  <c r="G32" i="1"/>
  <c r="G31" i="1"/>
  <c r="G30" i="1"/>
  <c r="G29" i="1"/>
  <c r="G40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V16" i="13"/>
  <c r="AI43" i="13"/>
  <c r="U43" i="13"/>
  <c r="R43" i="13"/>
  <c r="AI30" i="13"/>
  <c r="AI16" i="13"/>
  <c r="U30" i="13"/>
  <c r="U16" i="13"/>
  <c r="R30" i="13"/>
  <c r="O43" i="13"/>
  <c r="O30" i="13"/>
  <c r="O16" i="13"/>
  <c r="V16" i="8"/>
  <c r="J16" i="8"/>
  <c r="AI30" i="8"/>
  <c r="U30" i="8"/>
  <c r="R30" i="8"/>
  <c r="O30" i="8"/>
  <c r="AI43" i="8"/>
  <c r="U43" i="8"/>
  <c r="R43" i="8"/>
  <c r="O43" i="8"/>
  <c r="AI22" i="8"/>
  <c r="AI16" i="8"/>
  <c r="U22" i="8"/>
  <c r="U16" i="8"/>
  <c r="R22" i="8"/>
  <c r="O22" i="8"/>
  <c r="O16" i="8"/>
  <c r="V16" i="7"/>
  <c r="AI43" i="7"/>
  <c r="U43" i="7"/>
  <c r="R43" i="7"/>
  <c r="AI30" i="7"/>
  <c r="U30" i="7"/>
  <c r="R30" i="7"/>
  <c r="AI22" i="7"/>
  <c r="AI16" i="7"/>
  <c r="U22" i="7"/>
  <c r="U16" i="7"/>
  <c r="R22" i="7"/>
  <c r="O43" i="7"/>
  <c r="O30" i="7"/>
  <c r="O22" i="7"/>
  <c r="O16" i="7"/>
  <c r="V16" i="6"/>
  <c r="AI30" i="6"/>
  <c r="U30" i="6"/>
  <c r="R30" i="6"/>
  <c r="AI22" i="6"/>
  <c r="AI16" i="6"/>
  <c r="U22" i="6"/>
  <c r="U16" i="6"/>
  <c r="R22" i="6"/>
  <c r="R16" i="6"/>
  <c r="O30" i="6"/>
  <c r="O22" i="6"/>
  <c r="O16" i="6"/>
  <c r="V16" i="12"/>
  <c r="AI43" i="12"/>
  <c r="R43" i="12"/>
  <c r="AI30" i="12"/>
  <c r="U30" i="12"/>
  <c r="R30" i="12"/>
  <c r="AI22" i="12"/>
  <c r="AI16" i="12"/>
  <c r="U22" i="12"/>
  <c r="R22" i="12"/>
  <c r="R16" i="12"/>
  <c r="O43" i="12"/>
  <c r="O30" i="12"/>
  <c r="O22" i="12"/>
  <c r="O16" i="12"/>
  <c r="AH45" i="2"/>
  <c r="T45" i="2"/>
  <c r="Q45" i="2"/>
  <c r="O45" i="2"/>
  <c r="AH32" i="2"/>
  <c r="U32" i="2"/>
  <c r="T32" i="2"/>
  <c r="O32" i="2"/>
  <c r="AH24" i="2"/>
  <c r="AH18" i="2"/>
  <c r="U24" i="2"/>
  <c r="U18" i="2"/>
  <c r="T24" i="2"/>
  <c r="T18" i="2"/>
  <c r="O24" i="2"/>
  <c r="O18" i="2"/>
  <c r="P55" i="1"/>
  <c r="Q55" i="1"/>
  <c r="R55" i="1"/>
  <c r="S55" i="1"/>
  <c r="T55" i="1"/>
  <c r="P56" i="1"/>
  <c r="Q56" i="1"/>
  <c r="R56" i="1"/>
  <c r="S56" i="1"/>
  <c r="T56" i="1"/>
  <c r="P57" i="1"/>
  <c r="Q57" i="1"/>
  <c r="R57" i="1"/>
  <c r="S57" i="1"/>
  <c r="T57" i="1"/>
  <c r="P58" i="1"/>
  <c r="Q58" i="1"/>
  <c r="R58" i="1"/>
  <c r="S58" i="1"/>
  <c r="T58" i="1"/>
  <c r="P59" i="1"/>
  <c r="Q59" i="1"/>
  <c r="R59" i="1"/>
  <c r="S59" i="1"/>
  <c r="T59" i="1"/>
  <c r="P60" i="1"/>
  <c r="Q60" i="1"/>
  <c r="R60" i="1"/>
  <c r="S60" i="1"/>
  <c r="T60" i="1"/>
  <c r="P61" i="1"/>
  <c r="Q61" i="1"/>
  <c r="R61" i="1"/>
  <c r="S61" i="1"/>
  <c r="T61" i="1"/>
  <c r="P62" i="1"/>
  <c r="Q62" i="1"/>
  <c r="R62" i="1"/>
  <c r="S62" i="1"/>
  <c r="T62" i="1"/>
  <c r="P63" i="1"/>
  <c r="Q63" i="1"/>
  <c r="R63" i="1"/>
  <c r="S63" i="1"/>
  <c r="T63" i="1"/>
  <c r="P64" i="1"/>
  <c r="Q64" i="1"/>
  <c r="R64" i="1"/>
  <c r="S64" i="1"/>
  <c r="T64" i="1"/>
  <c r="P65" i="1"/>
  <c r="Q65" i="1"/>
  <c r="R65" i="1"/>
  <c r="S65" i="1"/>
  <c r="T65" i="1"/>
  <c r="P66" i="1"/>
  <c r="Q66" i="1"/>
  <c r="R66" i="1"/>
  <c r="S66" i="1"/>
  <c r="T66" i="1"/>
  <c r="P67" i="1"/>
  <c r="Q67" i="1"/>
  <c r="R67" i="1"/>
  <c r="S67" i="1"/>
  <c r="T67" i="1"/>
  <c r="P39" i="1"/>
  <c r="P24" i="1"/>
  <c r="P25" i="1"/>
  <c r="P26" i="1"/>
  <c r="P27" i="1"/>
  <c r="R20" i="7"/>
  <c r="T20" i="7"/>
  <c r="R20" i="8"/>
  <c r="T20" i="8"/>
  <c r="R20" i="13"/>
  <c r="T20" i="13"/>
  <c r="R21" i="7"/>
  <c r="T21" i="7"/>
  <c r="R21" i="8"/>
  <c r="T21" i="8"/>
  <c r="R21" i="13"/>
  <c r="T21" i="13"/>
  <c r="R19" i="7"/>
  <c r="R19" i="8"/>
  <c r="R19" i="13"/>
  <c r="D15" i="1"/>
  <c r="D16" i="1"/>
  <c r="N20" i="1"/>
  <c r="P20" i="1"/>
  <c r="T20" i="1"/>
  <c r="I20" i="1"/>
  <c r="D20" i="1"/>
  <c r="I28" i="1"/>
  <c r="D28" i="1"/>
  <c r="Q41" i="1"/>
  <c r="K41" i="1"/>
  <c r="I41" i="1"/>
  <c r="D41" i="1"/>
  <c r="T41" i="1"/>
  <c r="S41" i="1"/>
  <c r="S28" i="1"/>
  <c r="S20" i="1"/>
  <c r="R41" i="1"/>
  <c r="R28" i="1"/>
  <c r="R16" i="1"/>
  <c r="R20" i="1"/>
  <c r="Q28" i="1"/>
  <c r="Q20" i="1"/>
  <c r="P41" i="1"/>
  <c r="P16" i="1"/>
  <c r="P28" i="1"/>
  <c r="S16" i="1"/>
  <c r="S14" i="1"/>
  <c r="Q16" i="1"/>
  <c r="Q14" i="1"/>
  <c r="U17" i="1"/>
  <c r="U44" i="12"/>
  <c r="U43" i="12"/>
  <c r="U16" i="12"/>
  <c r="G41" i="1"/>
  <c r="G28" i="1"/>
  <c r="G20" i="1"/>
  <c r="G16" i="1"/>
  <c r="G15" i="1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4" i="5"/>
  <c r="Q42" i="5"/>
  <c r="Q41" i="5"/>
  <c r="Q40" i="5"/>
  <c r="Q39" i="5"/>
  <c r="Q38" i="5"/>
  <c r="Q37" i="5"/>
  <c r="Q36" i="5"/>
  <c r="Q35" i="5"/>
  <c r="Q34" i="5"/>
  <c r="Q33" i="5"/>
  <c r="Q27" i="5"/>
  <c r="Q26" i="5"/>
  <c r="Q25" i="5"/>
  <c r="Q22" i="5"/>
  <c r="Q23" i="5"/>
  <c r="Q21" i="5"/>
  <c r="J18" i="2"/>
  <c r="AC18" i="2"/>
  <c r="AD16" i="13"/>
  <c r="J16" i="13"/>
  <c r="I16" i="13"/>
  <c r="T39" i="13"/>
  <c r="T38" i="13"/>
  <c r="T53" i="13"/>
  <c r="T43" i="13"/>
  <c r="T33" i="13"/>
  <c r="T32" i="13"/>
  <c r="T30" i="13"/>
  <c r="J16" i="6"/>
  <c r="J16" i="12"/>
  <c r="AD16" i="8"/>
  <c r="I16" i="8"/>
  <c r="T36" i="8"/>
  <c r="T30" i="8"/>
  <c r="T42" i="8"/>
  <c r="T55" i="8"/>
  <c r="T54" i="8"/>
  <c r="T24" i="8"/>
  <c r="T22" i="8"/>
  <c r="T51" i="8"/>
  <c r="T50" i="8"/>
  <c r="T45" i="8"/>
  <c r="T43" i="8"/>
  <c r="J16" i="7"/>
  <c r="AD16" i="7"/>
  <c r="I16" i="7"/>
  <c r="T37" i="7"/>
  <c r="T30" i="7"/>
  <c r="T25" i="7"/>
  <c r="T22" i="7"/>
  <c r="T52" i="7"/>
  <c r="T49" i="7"/>
  <c r="T48" i="7"/>
  <c r="T47" i="7"/>
  <c r="T46" i="7"/>
  <c r="T43" i="7"/>
  <c r="AD16" i="6"/>
  <c r="I16" i="6"/>
  <c r="T40" i="6"/>
  <c r="T34" i="6"/>
  <c r="T30" i="6"/>
  <c r="T23" i="6"/>
  <c r="T22" i="6"/>
  <c r="T20" i="6"/>
  <c r="T21" i="6"/>
  <c r="T19" i="6"/>
  <c r="AD16" i="12"/>
  <c r="I16" i="12"/>
  <c r="T29" i="12"/>
  <c r="T41" i="12"/>
  <c r="T28" i="12"/>
  <c r="T27" i="12"/>
  <c r="T26" i="12"/>
  <c r="T22" i="12"/>
  <c r="T56" i="12"/>
  <c r="T35" i="12"/>
  <c r="T31" i="12"/>
  <c r="T30" i="12"/>
  <c r="T44" i="12"/>
  <c r="T43" i="12"/>
  <c r="T21" i="12"/>
  <c r="T20" i="12"/>
  <c r="T19" i="12"/>
  <c r="S44" i="2"/>
  <c r="S42" i="2"/>
  <c r="S41" i="2"/>
  <c r="S40" i="2"/>
  <c r="S39" i="2"/>
  <c r="S38" i="2"/>
  <c r="S37" i="2"/>
  <c r="S36" i="2"/>
  <c r="S35" i="2"/>
  <c r="S34" i="2"/>
  <c r="S33" i="2"/>
  <c r="S27" i="2"/>
  <c r="S26" i="2"/>
  <c r="S25" i="2"/>
  <c r="S23" i="2"/>
  <c r="S22" i="2"/>
  <c r="S21" i="2"/>
  <c r="O17" i="1"/>
  <c r="H17" i="1"/>
  <c r="U27" i="1"/>
  <c r="J27" i="1"/>
  <c r="O27" i="1"/>
  <c r="J39" i="1"/>
  <c r="O39" i="1"/>
  <c r="J26" i="1"/>
  <c r="O26" i="1"/>
  <c r="J25" i="1"/>
  <c r="O25" i="1"/>
  <c r="J24" i="1"/>
  <c r="J20" i="1"/>
  <c r="O24" i="1"/>
  <c r="J54" i="1"/>
  <c r="O54" i="1"/>
  <c r="U54" i="1"/>
  <c r="M53" i="1"/>
  <c r="O53" i="1"/>
  <c r="U53" i="1"/>
  <c r="M52" i="1"/>
  <c r="O52" i="1"/>
  <c r="U52" i="1"/>
  <c r="N51" i="1"/>
  <c r="N41" i="1"/>
  <c r="O51" i="1"/>
  <c r="U51" i="1"/>
  <c r="L50" i="1"/>
  <c r="O50" i="1"/>
  <c r="U50" i="1"/>
  <c r="M49" i="1"/>
  <c r="O49" i="1"/>
  <c r="U49" i="1"/>
  <c r="M48" i="1"/>
  <c r="O48" i="1"/>
  <c r="U48" i="1"/>
  <c r="L47" i="1"/>
  <c r="O47" i="1"/>
  <c r="U47" i="1"/>
  <c r="L46" i="1"/>
  <c r="O46" i="1"/>
  <c r="U46" i="1"/>
  <c r="L45" i="1"/>
  <c r="O45" i="1"/>
  <c r="U45" i="1"/>
  <c r="L44" i="1"/>
  <c r="L41" i="1"/>
  <c r="O44" i="1"/>
  <c r="U44" i="1"/>
  <c r="M43" i="1"/>
  <c r="M41" i="1"/>
  <c r="O43" i="1"/>
  <c r="H43" i="1"/>
  <c r="U43" i="1"/>
  <c r="O42" i="1"/>
  <c r="J42" i="1"/>
  <c r="J41" i="1"/>
  <c r="U42" i="1"/>
  <c r="U41" i="1"/>
  <c r="U19" i="1"/>
  <c r="H19" i="1"/>
  <c r="U18" i="1"/>
  <c r="O18" i="1"/>
  <c r="H18" i="1"/>
  <c r="K38" i="1"/>
  <c r="O38" i="1"/>
  <c r="U38" i="1"/>
  <c r="N37" i="1"/>
  <c r="O37" i="1"/>
  <c r="U37" i="1"/>
  <c r="N36" i="1"/>
  <c r="O36" i="1"/>
  <c r="U36" i="1"/>
  <c r="L35" i="1"/>
  <c r="L28" i="1"/>
  <c r="O35" i="1"/>
  <c r="U35" i="1"/>
  <c r="M34" i="1"/>
  <c r="M28" i="1"/>
  <c r="O34" i="1"/>
  <c r="U34" i="1"/>
  <c r="M40" i="1"/>
  <c r="O40" i="1"/>
  <c r="U40" i="1"/>
  <c r="L23" i="1"/>
  <c r="L20" i="1"/>
  <c r="O23" i="1"/>
  <c r="U23" i="1"/>
  <c r="J33" i="1"/>
  <c r="O33" i="1"/>
  <c r="U33" i="1"/>
  <c r="M22" i="1"/>
  <c r="M20" i="1"/>
  <c r="O22" i="1"/>
  <c r="U22" i="1"/>
  <c r="K32" i="1"/>
  <c r="K28" i="1"/>
  <c r="O32" i="1"/>
  <c r="U32" i="1"/>
  <c r="U28" i="1"/>
  <c r="N31" i="1"/>
  <c r="O31" i="1"/>
  <c r="U31" i="1"/>
  <c r="N30" i="1"/>
  <c r="N28" i="1"/>
  <c r="O30" i="1"/>
  <c r="U30" i="1"/>
  <c r="J29" i="1"/>
  <c r="J28" i="1"/>
  <c r="O29" i="1"/>
  <c r="O28" i="1"/>
  <c r="K21" i="1"/>
  <c r="K20" i="1"/>
  <c r="O21" i="1"/>
  <c r="O20" i="1"/>
  <c r="U21" i="1"/>
  <c r="S50" i="2"/>
  <c r="S51" i="2"/>
  <c r="S52" i="2"/>
  <c r="S53" i="2"/>
  <c r="S54" i="2"/>
  <c r="S55" i="2"/>
  <c r="S56" i="2"/>
  <c r="S57" i="2"/>
  <c r="S58" i="2"/>
  <c r="S49" i="2"/>
  <c r="S48" i="2"/>
  <c r="S47" i="2"/>
  <c r="S46" i="2"/>
  <c r="S45" i="2"/>
  <c r="H42" i="1"/>
  <c r="H44" i="1"/>
  <c r="H45" i="1"/>
  <c r="H46" i="1"/>
  <c r="H47" i="1"/>
  <c r="H48" i="1"/>
  <c r="H49" i="1"/>
  <c r="H50" i="1"/>
  <c r="H51" i="1"/>
  <c r="H52" i="1"/>
  <c r="H53" i="1"/>
  <c r="H54" i="1"/>
  <c r="H34" i="1"/>
  <c r="H35" i="1"/>
  <c r="H36" i="1"/>
  <c r="H37" i="1"/>
  <c r="H38" i="1"/>
  <c r="H40" i="1"/>
  <c r="H23" i="1"/>
  <c r="H33" i="1"/>
  <c r="H22" i="1"/>
  <c r="H31" i="1"/>
  <c r="H32" i="1"/>
  <c r="H30" i="1"/>
  <c r="U29" i="1"/>
  <c r="H29" i="1"/>
  <c r="H28" i="1"/>
  <c r="H21" i="1"/>
  <c r="H24" i="1"/>
  <c r="H20" i="1"/>
  <c r="H25" i="1"/>
  <c r="H26" i="1"/>
  <c r="H27" i="1"/>
  <c r="Q31" i="2"/>
  <c r="S31" i="2"/>
  <c r="Q31" i="5"/>
  <c r="S31" i="5"/>
  <c r="Q30" i="5"/>
  <c r="S30" i="5"/>
  <c r="Q29" i="5"/>
  <c r="S29" i="5"/>
  <c r="Q28" i="5"/>
  <c r="S28" i="5"/>
  <c r="Q30" i="2"/>
  <c r="S30" i="2"/>
  <c r="U26" i="1"/>
  <c r="Q29" i="2"/>
  <c r="S29" i="2"/>
  <c r="U25" i="1"/>
  <c r="Q28" i="2"/>
  <c r="Q24" i="2"/>
  <c r="U24" i="1"/>
  <c r="S28" i="2"/>
  <c r="H39" i="1"/>
  <c r="Q43" i="5"/>
  <c r="S43" i="5"/>
  <c r="U39" i="1"/>
  <c r="Q43" i="2"/>
  <c r="Q32" i="2"/>
  <c r="S43" i="2"/>
  <c r="S32" i="2"/>
  <c r="U20" i="1"/>
  <c r="T28" i="1"/>
  <c r="T16" i="1"/>
  <c r="T14" i="1"/>
  <c r="S15" i="1"/>
  <c r="Q15" i="1"/>
  <c r="H41" i="1"/>
  <c r="G14" i="1"/>
  <c r="R16" i="13"/>
  <c r="T19" i="13"/>
  <c r="T16" i="13"/>
  <c r="R16" i="8"/>
  <c r="T19" i="8"/>
  <c r="R16" i="7"/>
  <c r="T19" i="7"/>
  <c r="T16" i="7"/>
  <c r="Q18" i="2"/>
  <c r="H16" i="1"/>
  <c r="S24" i="2"/>
  <c r="S18" i="2"/>
  <c r="P14" i="1"/>
  <c r="U16" i="1"/>
  <c r="P15" i="1"/>
  <c r="R15" i="1"/>
  <c r="R14" i="1"/>
  <c r="O41" i="1"/>
  <c r="T16" i="12"/>
  <c r="T16" i="6"/>
  <c r="T16" i="8"/>
  <c r="T15" i="1"/>
  <c r="U15" i="1"/>
  <c r="U14" i="1"/>
  <c r="H15" i="1"/>
  <c r="H14" i="1"/>
</calcChain>
</file>

<file path=xl/sharedStrings.xml><?xml version="1.0" encoding="utf-8"?>
<sst xmlns="http://schemas.openxmlformats.org/spreadsheetml/2006/main" count="1575" uniqueCount="278">
  <si>
    <t>приложение № 1.1</t>
  </si>
  <si>
    <t>к Приказу Минэнерго России</t>
  </si>
  <si>
    <t>от 24 марта 2010г. № 114</t>
  </si>
  <si>
    <t>_______________    Дорохин А.С.</t>
  </si>
  <si>
    <t>№</t>
  </si>
  <si>
    <t>наименование объекта</t>
  </si>
  <si>
    <t>стадия реализации проекта</t>
  </si>
  <si>
    <t>проектная мощность/протяженность сетей</t>
  </si>
  <si>
    <t>год начала строительства</t>
  </si>
  <si>
    <t>год оканчания строительства</t>
  </si>
  <si>
    <t>итого</t>
  </si>
  <si>
    <t>план финансирования текущего года</t>
  </si>
  <si>
    <t>С/П</t>
  </si>
  <si>
    <t>1.</t>
  </si>
  <si>
    <t>1.2.</t>
  </si>
  <si>
    <t>1.3.</t>
  </si>
  <si>
    <t>Энергоснабжение и повышение энергетической эффективности</t>
  </si>
  <si>
    <t>Создание систем противоаварийной и режимной автоматики</t>
  </si>
  <si>
    <t>создание систем телемиханики и связи</t>
  </si>
  <si>
    <t>Установка устройств регулирования напряжения и компенсации реактивной мощности</t>
  </si>
  <si>
    <t>1.4.</t>
  </si>
  <si>
    <t>2.</t>
  </si>
  <si>
    <t>2.1.</t>
  </si>
  <si>
    <t>новое строительство</t>
  </si>
  <si>
    <t>2.2.</t>
  </si>
  <si>
    <t>Прочее новое строительство</t>
  </si>
  <si>
    <t>справочно:</t>
  </si>
  <si>
    <t>оплата процентов за привлеченные кредитные ресурсы</t>
  </si>
  <si>
    <t>год ввода в эксплуатацию</t>
  </si>
  <si>
    <t>нормативный срок службы</t>
  </si>
  <si>
    <t>технические характеристики реконструируемых объектов</t>
  </si>
  <si>
    <t>генерирующие объекты</t>
  </si>
  <si>
    <t>мощность, МВт</t>
  </si>
  <si>
    <t>подстанции</t>
  </si>
  <si>
    <t>кол-во и марка силовых трансф-ров, шт.</t>
  </si>
  <si>
    <t>мощность МВА</t>
  </si>
  <si>
    <t>линии электропередачи</t>
  </si>
  <si>
    <t>тип опор</t>
  </si>
  <si>
    <t>протяж-сть, км</t>
  </si>
  <si>
    <t>всего</t>
  </si>
  <si>
    <t>ПИР</t>
  </si>
  <si>
    <t>СМР</t>
  </si>
  <si>
    <t>прочие</t>
  </si>
  <si>
    <t>оборудо-ние и материалы</t>
  </si>
  <si>
    <t>технические характеристики созданных объектов</t>
  </si>
  <si>
    <t>тепловая энергия, Гкал/час</t>
  </si>
  <si>
    <t>Краткое описание инвестиционной программы</t>
  </si>
  <si>
    <t>Субъект Российской Федерации, на территории которого реализуется инвестиционный проект</t>
  </si>
  <si>
    <t>технические характеристики</t>
  </si>
  <si>
    <t>мощность, МВт, МВА</t>
  </si>
  <si>
    <t>выработка, млн.кВт/час</t>
  </si>
  <si>
    <t>длина ВЛ в км</t>
  </si>
  <si>
    <t>используемое топливо</t>
  </si>
  <si>
    <t>сроки реализации проекта</t>
  </si>
  <si>
    <t>в ссответствии с итогами конкурсов и заключеннвми договорами</t>
  </si>
  <si>
    <t>обоснование необходимости реализации проекта</t>
  </si>
  <si>
    <t>решаемые задачи</t>
  </si>
  <si>
    <t>режимно-балансовая необходимость</t>
  </si>
  <si>
    <t>основание включения инвестиционного проекта в инвестиционную программу</t>
  </si>
  <si>
    <t>доходность</t>
  </si>
  <si>
    <t>срок окупаемости</t>
  </si>
  <si>
    <t>простой</t>
  </si>
  <si>
    <t>дисконтированный</t>
  </si>
  <si>
    <t>стоимость объекта</t>
  </si>
  <si>
    <t xml:space="preserve"> документации</t>
  </si>
  <si>
    <t>наличие исходно-разрешительной</t>
  </si>
  <si>
    <t>ВСЕГО</t>
  </si>
  <si>
    <t>Перечень</t>
  </si>
  <si>
    <t>инвестиционных проектов на период реализации инвестиционной</t>
  </si>
  <si>
    <t>Техническое перевооружение и реконструкция</t>
  </si>
  <si>
    <t>С/П*</t>
  </si>
  <si>
    <t>С</t>
  </si>
  <si>
    <t xml:space="preserve">  ввод мощностей</t>
  </si>
  <si>
    <t>деревянные</t>
  </si>
  <si>
    <t>ж/б</t>
  </si>
  <si>
    <t>наименование объекта *</t>
  </si>
  <si>
    <t>МВА/км</t>
  </si>
  <si>
    <t>1985-1995</t>
  </si>
  <si>
    <t>оборудование</t>
  </si>
  <si>
    <t>Автоматы АВ/рубильнике РЕ, шт</t>
  </si>
  <si>
    <t>18/18</t>
  </si>
  <si>
    <t>19/19</t>
  </si>
  <si>
    <t>камеры КСО с ВВ, шт</t>
  </si>
  <si>
    <t>камеры КСО с ВН (МВ), шт</t>
  </si>
  <si>
    <t>Приложение №1.2 к Приказу Минэнерго России от 24.03.2010 года №114</t>
  </si>
  <si>
    <t>УТВЕРЖДАЮ:</t>
  </si>
  <si>
    <t>приложение № 2.2</t>
  </si>
  <si>
    <t>Приморский край</t>
  </si>
  <si>
    <t>Уссурийский городской округ</t>
  </si>
  <si>
    <t>IRR %</t>
  </si>
  <si>
    <t>Наименование направления/проекта инвестиционной программы</t>
  </si>
  <si>
    <t>программы МУП "Уссурийск-Электросеть" и план их финансирования</t>
  </si>
  <si>
    <t>плановый объем финансирования, млн. руб (с НДС)</t>
  </si>
  <si>
    <t xml:space="preserve"> млн. рублей (с НДС)</t>
  </si>
  <si>
    <t>+</t>
  </si>
  <si>
    <t>показатели экономической эффективности реализации инвестиционного проекта****</t>
  </si>
  <si>
    <t>NРV, млн. руб</t>
  </si>
  <si>
    <t>в соответствии с проектно-сметной документацией***</t>
  </si>
  <si>
    <t>утвержденная проектно-сметная документация (+;-)</t>
  </si>
  <si>
    <t>оформленный в соответствии с законодательством землеотвод(+;-)</t>
  </si>
  <si>
    <t>разрешение на строительство(+;-)</t>
  </si>
  <si>
    <t>максимальная оптимизация режимов электроснабжения</t>
  </si>
  <si>
    <t>Постановление Правительства Российской Федерации от 1 декабря 2009 г. № 977 "Об инвестиционных программах субъектов электроэнергетики"</t>
  </si>
  <si>
    <t>-</t>
  </si>
  <si>
    <t>Стоимость основных этапов работ по реализации инвестиционной программы компании на 2015-2019 год</t>
  </si>
  <si>
    <t>"____" __________ 2014год.</t>
  </si>
  <si>
    <t>Стоимость основных этапов работ по реализации инвестиционной программы МУП "Уссурийск-Электросеть" на 2015 год</t>
  </si>
  <si>
    <t>оборудование и материалы</t>
  </si>
  <si>
    <t>Стоимость основных этапов работ по реализации инвестиционной программы МУП "Уссурийск-Электросеть" на 2016 год</t>
  </si>
  <si>
    <t>Стоимость основных этапов работ по реализации инвестиционной программы МУП "Уссурийск-Электросеть" на 2017 год</t>
  </si>
  <si>
    <t>Стоимость основных этапов работ по реализации инвестиционной программы МУП "Уссурийск-Электросеть" на 2018 год</t>
  </si>
  <si>
    <t>Стоимость основных этапов работ по реализации инвестиционной программы МУП "Уссурийск-Электросеть" на 2019 год</t>
  </si>
  <si>
    <t>заключение Главгосэкспертизы России    (+;-)</t>
  </si>
  <si>
    <t>Место расположения объекта</t>
  </si>
  <si>
    <t>Реконструкция ВЛ-6кВ Ф-2 п/ст."Мелькомбинат"-ТП-191 в г.Уссурийске</t>
  </si>
  <si>
    <t>23,ТМ</t>
  </si>
  <si>
    <t>1975-1990</t>
  </si>
  <si>
    <t>37, ТМ</t>
  </si>
  <si>
    <t>51/51</t>
  </si>
  <si>
    <t>37,ТМ</t>
  </si>
  <si>
    <t>процент освоения сметной стоимости на 01.01.2014 года %</t>
  </si>
  <si>
    <t>техническая готовность объекта на 01.01.2014года %</t>
  </si>
  <si>
    <t>остаточная стоимость объекта на 01.01.20014г млн. рублей</t>
  </si>
  <si>
    <t>Обеспечение уровня напряжения у потребителей электроэнергии согласно ГОСТа, снижение уровня технологических потерь, исключение несанкционированного подключения (набросы), уменьшение протяжённости линий, обеспечение безопасной эксплуатации электроустановок, снижение затрат на аварийно-восстановительные работы. Износ оборудования - более 75 %, планируемый срок вывода электроборудования из эксплуатации - 2015 год</t>
  </si>
  <si>
    <t>Обеспечение уровня напряжения у потребителей электроэнергии согласно ГОСТа, снижение уровня технологических потерь, исключение несанкционированного подключения (набросы), уменьшение протяжённости линий, обеспечение безопасной эксплуатации электроустановок, снижение затрат на аварийно-восстановительные работы. Износ оборудования - более 75 %, планируемый срок вывода электроборудования из эксплуатации - 2018 год</t>
  </si>
  <si>
    <t>Обеспечение уровня напряжения у потребителей электроэнергии согласно ГОСТа, снижение уровня технологических потерь, исключение несанкционированного подключения (набросы), уменьшение протяжённости линий, обеспечение безопасной эксплуатации электроустановок, снижение затрат на аварийно-восстановительные работы. Износ оборудования - более 75 %, планируемый срок вывода электроборудования из эксплуатации - 2017 год</t>
  </si>
  <si>
    <t>Увеличение срока эксплуатации, снижение удельной повреждаемости, уменьшение количества соединительных муфт, возможность передачи необходимой мощности, снижение аварийно-восстановительных работ Износ оборудования - более 75 %, планируемый срок вывода электроборудования из эксплуатации - 2016 год</t>
  </si>
  <si>
    <t>Увеличение срока эксплуатации, снижение удельной повреждаемости,  возможность передачи необходимой мощности, снижение аварийно-восстановительных работ Износ оборудования - более 75 %, планируемый срок вывода электроборудования из эксплуатации - 2016 год</t>
  </si>
  <si>
    <t>Увеличение срока эксплуатации, снижение удельной повреждаемости,  возможность передачи необходимой мощности, снижение аварийно-восстановительных работ Износ оборудования - более 75 %, планируемый срок вывода электроборудования из эксплуатации - 2015 год</t>
  </si>
  <si>
    <t>Обеспечение качественного, надёжного электроснабжения, обеспечение безопасности электроснабжения, снижение уровня технологических потерь,сокращение протяжённости сетей, уменьшение количества соединительных муфт, снижение затрат на аварийно-восстановительные работы.Износ оборудования-более 75%, планируемый срок вывода электрооборудования из эксплуатации - 2019 год</t>
  </si>
  <si>
    <t>Обеспечение качественного, надёжного электроснабжения, обеспечение безопасности электроснабжения, снижение уровня технологических потерь,сокращение протяжённости сетей, уменьшение количества соединительных муфт, снижение затрат на аварийно-восстановительные работы. Износ оборудования -более 75%, планируемый срок вывода электрооборудования из эксплуатации- 2019 год</t>
  </si>
  <si>
    <t>Обеспечение качественного, надёжного электроснабжения, обеспечение безопасности электроснабжения, снижение уровня технологических потерь,сокращение протяжённости сетей, уменьшение количества соединительных муфт, снижение затрат на аварийно-восстановительные работы.Износ оборудования-более 75%, планируемый срок вывода электрооборудования из эксплуатации - 2016 год</t>
  </si>
  <si>
    <t>Увеличение срока эксплуатации, снижение удельной повреждаемости, уменьшение количества соединительных муфт, возможность передачи необходимой мощности, снижение аварийно-восстановительных работ Износ оборудования - более 75 %, планируемый срок вывода электроборудования из эксплуатации - 2018 год</t>
  </si>
  <si>
    <t>Обеспечение уровня напряжения у потребителей электроэнергии согласно ГОСТа, снижение уровня технологических потерь, исключение несанкционированного подключения (набросы), уменьшение протяжённости линий, обеспечение безопасной эксплуатации электроустановок, снижение затрат на аварийно-восстановительные работы. Износ оборудования - более 75 %, планируемый срок вывода электроборудования из эксплуатации - 2019 год</t>
  </si>
  <si>
    <t>Увеличение срока эксплуатации, снижение удельной повреждаемости, уменьшение количества соединительных муфт, возможность передачи необходимой мощности, снижение аварийно-восстановительных работ Износ оборудования - более 75 %, планируемый срок вывода электроборудования из эксплуатации - 2017 год</t>
  </si>
  <si>
    <t>Увеличение срока эксплуатации, снижение удельной повреждаемости,  возможность передачи необходимой мощности, снижение аварийно-восстановительных работ Износ оборудования - более 75 %, планируемый срок вывода электроборудования из эксплуатации - 2018 год</t>
  </si>
  <si>
    <t>Увеличение срока эксплуатации, снижение удельной повреждаемости,  возможность передачи необходимой мощности, снижение аварийно-восстановительных работ Износ оборудования - более 75 %, планируемый срок вывода электроборудования из эксплуатации - 2017 год</t>
  </si>
  <si>
    <t>Увеличение срока эксплуатации, снижение удельной повреждаемости,  возможность передачи необходимой мощности, снижение аварийно-восстановительных работ Износ оборудования - более 75 %, планируемый срок вывода электроборудования из эксплуатации - 2019 год</t>
  </si>
  <si>
    <t>обеспечение надёжным и безопасным электрооборудованием, увеличение срока эксплуатации, обеспечение надёжного и качественного электроснабжения, сокращение аварийно-восстановительных работ, упрощение процедуры технического обслуживанияИзнос оборудования - 100 %, планируемый срок вывода электроборудования из эксплуатации - 2015-2019 год</t>
  </si>
  <si>
    <t>Повышение безопасности эксплуатации, снижение аварийных ситуаций, обеспечение качества и надёжности электроснабжения, возможность оперативного производства работ по переключению в электрических сетяхИзнос оборудования - более 75 %, планируемый срок вывода электроборудования из эксплуатации - 2015-2019 год</t>
  </si>
  <si>
    <t>Обеспечение надёжным и безопасным электрооборудованием, увеличение срока эксплуатации, подключение большего числа потребителей, обеспечение надёжного и качественного электроснабжения, сокращение аварийно-восстановительных работ, упрощение процедуры технического обслуживания, планируемый срок вывода электроборудования из эксплуатации - 2015-2019 год</t>
  </si>
  <si>
    <t>10,22/</t>
  </si>
  <si>
    <t>5/ТМ</t>
  </si>
  <si>
    <t>10/10</t>
  </si>
  <si>
    <t>13/ТМ</t>
  </si>
  <si>
    <t>24,29/</t>
  </si>
  <si>
    <t>8/ТМ</t>
  </si>
  <si>
    <t>6/ТМ</t>
  </si>
  <si>
    <t>3/ТМ</t>
  </si>
  <si>
    <t>10/ТМ</t>
  </si>
  <si>
    <t>марка кабеля</t>
  </si>
  <si>
    <t>А</t>
  </si>
  <si>
    <t>АС</t>
  </si>
  <si>
    <t>АС; ААБл</t>
  </si>
  <si>
    <t>АС;  ААБл</t>
  </si>
  <si>
    <t>А;  ААБл</t>
  </si>
  <si>
    <t>А;  ААШВ</t>
  </si>
  <si>
    <t xml:space="preserve">марка кабеля </t>
  </si>
  <si>
    <t>АС; СБ</t>
  </si>
  <si>
    <t>А; ААБл</t>
  </si>
  <si>
    <t>А: ААБл</t>
  </si>
  <si>
    <t>АС: ААБл</t>
  </si>
  <si>
    <t>А: ААШв</t>
  </si>
  <si>
    <t>СИП</t>
  </si>
  <si>
    <t>СИП: ААБлу</t>
  </si>
  <si>
    <t>СИП; ААБлу</t>
  </si>
  <si>
    <t>Директор МУП "Уссурийск - Электросеть"</t>
  </si>
  <si>
    <t>СОГЛАСОВАНО:</t>
  </si>
  <si>
    <t>"_______"______________2014г.</t>
  </si>
  <si>
    <t>Согласовано:</t>
  </si>
  <si>
    <t>Утверждаю:</t>
  </si>
  <si>
    <t>Директор МУП "Уссурийск-Электросеть"</t>
  </si>
  <si>
    <t>____________А.С.Дорохин</t>
  </si>
  <si>
    <t>"_____"___________2014г.</t>
  </si>
  <si>
    <t>СИП;ААБлу</t>
  </si>
  <si>
    <t>Увеличение срока эксплуатации, снижение удельной повреждаемости, уменьшение количества соединительных муфт, возможность передачи необходимой мощности, снижение аварийно-восстановительных работ Износ оборудования - более 75 %, планируемый срок вывода электроборудования из эксплуатации - 2013 год</t>
  </si>
  <si>
    <t>Увеличение срока эксплуатации, снижение удельной повреждаемости,  уменьшение количества соединительных муфт,возможность передачи необходимой мощности, снижение аварийно-восстановительных работ Износ оборудования - более 75 %, планируемый срок вывода электроборудования из эксплуатации - 2019 год</t>
  </si>
  <si>
    <t>ААБл 3х120</t>
  </si>
  <si>
    <t>ААБл3х120</t>
  </si>
  <si>
    <t>Модернизация ТП (РП)№ 144, 334, 344, 315, 320, 323, 318, 317, 23, 57, 125, 251, 234, 171, 235, 188, 84, 55, 269, 65, 126, 229, 208, 30, 783, 741, 95, 750, 751, 272, 606, 142, 473, 472, 481, 56, 424, 409, 406, 404, 402, 410, 764, 762, 111, 254, 64, 45, 168, 261, РП-6 с подключёнными социально значимыми объектами УГО: замена вводной коммутационной аппаратуры 0,4 кВ ( ввод Т1, Т2), отработавшей нормативный срок эксплуатации</t>
  </si>
  <si>
    <t>Установка  в ТП(РП) №130,163, 210, 251, 259, 270, 272, 286, 309, 318, 323, 408, 409, 473, 470, 606, 710, 720, 786, 793, 804, 11, РП-7 вторых трансформаторов</t>
  </si>
  <si>
    <t>ААБлу 3х150</t>
  </si>
  <si>
    <t>в соответствии с итогами конкурсов и заключеннвми договорами</t>
  </si>
  <si>
    <t>_____________________А.В.Хомяков</t>
  </si>
  <si>
    <t xml:space="preserve">Заместитель главы администрации Уссурийского городского округа по вопросам жизнеобеспечения </t>
  </si>
  <si>
    <t>Замена в  ТП(РП)№1,8, 23, 27, 29, 30, 31,  33, 36,  44, 115,  199,  601, 605,   674,   51, 56, 60, 70,  77, 84, 87,  91, 93, 96, 98, 104, РП-1, РП-6 трансформаторов  на больший номинал, в связи с их загрузкой более предельно-допустимой</t>
  </si>
  <si>
    <t xml:space="preserve">                            </t>
  </si>
  <si>
    <t>Реконструкция ВЛ-0,4 кВ</t>
  </si>
  <si>
    <t>Реконструкция КЛ-6 кВ с монтажом участка ВЛ-6 кв</t>
  </si>
  <si>
    <t>Реконструкция ВЛ-6 кВ с монтажом участка КЛ-6 кВ</t>
  </si>
  <si>
    <t>11/ТМ</t>
  </si>
  <si>
    <t>34,51/ 39,069</t>
  </si>
  <si>
    <t>8,22/ 8,128</t>
  </si>
  <si>
    <t>5,93/ 7,573</t>
  </si>
  <si>
    <t>5,0/ 8,309</t>
  </si>
  <si>
    <t>7,96/ 7,882</t>
  </si>
  <si>
    <t>7,4/ 7,177</t>
  </si>
  <si>
    <t>I.</t>
  </si>
  <si>
    <t>I.I.</t>
  </si>
  <si>
    <t>3.</t>
  </si>
  <si>
    <t>4.</t>
  </si>
  <si>
    <t>4.1.</t>
  </si>
  <si>
    <t>5.</t>
  </si>
  <si>
    <t>4.2.</t>
  </si>
  <si>
    <t>4.3.</t>
  </si>
  <si>
    <t>4.4.</t>
  </si>
  <si>
    <t>4.5.</t>
  </si>
  <si>
    <t>4.6.</t>
  </si>
  <si>
    <t>4.7.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</si>
  <si>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</si>
  <si>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</si>
  <si>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</si>
  <si>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</si>
  <si>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</si>
  <si>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</si>
  <si>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</si>
  <si>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</si>
  <si>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</si>
  <si>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</si>
  <si>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</si>
  <si>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6.</t>
  </si>
  <si>
    <t>7.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</si>
  <si>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</si>
  <si>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</si>
  <si>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</si>
  <si>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</si>
  <si>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</si>
  <si>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</si>
  <si>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</si>
  <si>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</si>
  <si>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</si>
  <si>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</si>
  <si>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</si>
  <si>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</si>
  <si>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</si>
  <si>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млн. руб.</t>
  </si>
  <si>
    <t xml:space="preserve"> Ф-7п/ст. "УМЗ" -ТП-120 с монтажом участка ВЛ-6кВ ТП-112</t>
  </si>
  <si>
    <t>Ф-8 п/ст."Уссурийск-1"-ТП-380 с монтажом участка ВЛ-6кВ ТП-334-ТП-335 в г.Уссурийске</t>
  </si>
  <si>
    <t>ТП-469 - ТП-470 в г.Уссурийске</t>
  </si>
  <si>
    <t>ТП-792  -  ТП-776  в г.Уссурийске</t>
  </si>
  <si>
    <t>ТП-320  -  ТП-321 в г.Уссурийске</t>
  </si>
  <si>
    <t>ТП 261  -  ТП 268  в г.Уссурийске</t>
  </si>
  <si>
    <t>Ф2 п/ст."Кожзавод"-ТП-353 с монтажом участка КЛ-6кВ в г.Уссурийске</t>
  </si>
  <si>
    <t>Ф-14 п/ст."Кожзавод"-ТП-360 с монтажом участка КЛ-6кВ в г.Уссурийске</t>
  </si>
  <si>
    <t>ТП 758  -  ТП 719   с монтажом участка ВЛ-6 кВ в г.Уссурийске</t>
  </si>
  <si>
    <t>Ф-18п/ст."Кожзавод"-РП-14 с монтажом участка КЛ-6кВ в г.Уссурийске</t>
  </si>
  <si>
    <t>Ф-23п/ст."Кожзавод"-РП-14 с монтажом участка КЛ-6кВ в г.Уссурийске</t>
  </si>
  <si>
    <t>Ф-24 п/ст."Кожзавод"-ТП-721 с монтажом участка КЛ-6кВ в г.Уссурийске</t>
  </si>
  <si>
    <t>Ф-3 п/ст."УМЗ"-ТП-412 с отпайкой на ТП-438 с монтажом участка КЛ-6кВ в г.Уссурийске</t>
  </si>
  <si>
    <t>ТП-63-ТП-61 с отпайкой на ТП-109 с монтажом участка КЛ-6кВ в г.Уссурийске</t>
  </si>
  <si>
    <t>Ф-1 п/ст."Известковая"-ТП-748 с отпайкой на ТП-733 с монтажом участка КЛ-6кВ в г.Уссурийске</t>
  </si>
  <si>
    <t>Ф-10 п/ст."Новоникольск"-ТП-113 с отпайкой на ТП-272 с монтажом участка КЛ-6кВ в г.Уссурийске</t>
  </si>
  <si>
    <t>Ф-17 п/ст."Гранит"-РП-3 с монтажом участка КЛ-6кВ в г.Уссурийске</t>
  </si>
  <si>
    <t>ТП№231- ул.Солдатская, пер.Широкий в г.Уссурийске</t>
  </si>
  <si>
    <t>ТП№602-ул.Строительная в г.Уссурийске</t>
  </si>
  <si>
    <t>ул.Новая в с.Борисовка</t>
  </si>
  <si>
    <t xml:space="preserve"> ул.Ленинградская, ул.Куйбышева в г.Уссурийске</t>
  </si>
  <si>
    <t xml:space="preserve"> ул.Советская, ул.Пушкина в г.Уссурийске</t>
  </si>
  <si>
    <t>ул.Волховская,ул.Новоникольское шоссе в г.Уссурийске</t>
  </si>
  <si>
    <t xml:space="preserve"> ул.Стаханова, ул.Влад.шоссе в г.Уссурийске</t>
  </si>
  <si>
    <t>ул.Орджоникидзе, ул.Маяковского, ул.Некрасова, ул.Энгельса в г.Уссурийске</t>
  </si>
  <si>
    <t>ТП№717, ТП№724- ул.Слободская, ул.Степаненко в г.Уссурийске</t>
  </si>
  <si>
    <t>ул.Пролетарская, ул.Краснознамённая, ул.Волочаевская в г.Уссурийске</t>
  </si>
  <si>
    <t>ТП№777- ул.Нестеренко, ул.Слободская,ул.Степаненко, проезд Забайкальский в г.Уссурийске</t>
  </si>
  <si>
    <t>ул.Приморская в г.Уссурийске</t>
  </si>
  <si>
    <t>ул.Гаврика, Литочевского в г.Уссурийске</t>
  </si>
  <si>
    <t xml:space="preserve">индексы-дефляторы </t>
  </si>
  <si>
    <t>Реконструкция КЛ-6 кВ с монтажом участка ВЛ-6 кВ</t>
  </si>
  <si>
    <t>ТП-238-ТП-249 с монтажом участка КЛ-6кВ в г.Уссурийске</t>
  </si>
  <si>
    <t>объем финансирования (в прогнозных ценах без НДС)</t>
  </si>
  <si>
    <t>полная стоимость строительства (в текущих ценах с НДС)</t>
  </si>
  <si>
    <t xml:space="preserve"> остаточная стоимость строительства (в текущих ценах с НДС)</t>
  </si>
  <si>
    <t xml:space="preserve">млн. руб. </t>
  </si>
  <si>
    <t xml:space="preserve">план года 2015 </t>
  </si>
  <si>
    <t>план года 2016</t>
  </si>
  <si>
    <t>план года 2017</t>
  </si>
  <si>
    <t>план года 2018</t>
  </si>
  <si>
    <t>план года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</si>
</sst>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0.00000000"/>
    <numFmt numFmtId="170" formatCode="0.000"/>
    <numFmt numFmtId="171" formatCode="0.000000"/>
    <numFmt numFmtId="173" formatCode="0.0000000"/>
    <numFmt numFmtId="174" formatCode="0.0000"/>
  </numFmts>
  <fonts count="2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9"/>
      <color rgb="FFFF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color rgb="FFFF0000"/>
      <name val="Arial Cyr"/>
      <charset val="204"/>
    </font>
    <font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" fontId="0" fillId="0" borderId="1" xfId="0" applyNumberForma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7" fontId="9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textRotation="90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textRotation="90" wrapText="1"/>
    </xf>
    <xf numFmtId="0" fontId="5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Alignment="1"/>
    <xf numFmtId="0" fontId="5" fillId="0" borderId="0" xfId="0" applyFont="1"/>
    <xf numFmtId="0" fontId="2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5" fillId="0" borderId="1" xfId="0" applyFont="1" applyBorder="1" applyAlignment="1">
      <alignment horizontal="justify" vertic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49" fontId="1" fillId="0" borderId="1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/>
    </xf>
    <xf numFmtId="171" fontId="1" fillId="0" borderId="1" xfId="0" applyNumberFormat="1" applyFont="1" applyFill="1" applyBorder="1" applyAlignment="1">
      <alignment horizontal="center" vertical="center"/>
    </xf>
    <xf numFmtId="170" fontId="9" fillId="0" borderId="2" xfId="0" applyNumberFormat="1" applyFont="1" applyFill="1" applyBorder="1" applyAlignment="1">
      <alignment horizontal="center" vertical="center" wrapText="1"/>
    </xf>
    <xf numFmtId="170" fontId="1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171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12" fillId="0" borderId="0" xfId="0" applyFont="1" applyFill="1"/>
    <xf numFmtId="0" fontId="11" fillId="0" borderId="9" xfId="0" applyFont="1" applyFill="1" applyBorder="1" applyAlignment="1">
      <alignment horizontal="center" vertical="center" wrapText="1"/>
    </xf>
    <xf numFmtId="171" fontId="9" fillId="0" borderId="2" xfId="0" applyNumberFormat="1" applyFont="1" applyFill="1" applyBorder="1" applyAlignment="1">
      <alignment horizontal="center" vertical="center" wrapText="1"/>
    </xf>
    <xf numFmtId="171" fontId="7" fillId="0" borderId="1" xfId="0" applyNumberFormat="1" applyFont="1" applyFill="1" applyBorder="1" applyAlignment="1">
      <alignment horizontal="center" vertical="center"/>
    </xf>
    <xf numFmtId="173" fontId="1" fillId="0" borderId="0" xfId="0" applyNumberFormat="1" applyFon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171" fontId="7" fillId="0" borderId="0" xfId="0" applyNumberFormat="1" applyFont="1" applyFill="1" applyAlignment="1">
      <alignment horizontal="center" vertical="center"/>
    </xf>
    <xf numFmtId="171" fontId="1" fillId="0" borderId="0" xfId="0" applyNumberFormat="1" applyFont="1" applyFill="1" applyAlignment="1">
      <alignment horizontal="center" vertical="center"/>
    </xf>
    <xf numFmtId="171" fontId="7" fillId="0" borderId="1" xfId="0" applyNumberFormat="1" applyFont="1" applyBorder="1" applyAlignment="1">
      <alignment horizontal="center" vertical="center"/>
    </xf>
    <xf numFmtId="171" fontId="1" fillId="0" borderId="1" xfId="0" applyNumberFormat="1" applyFont="1" applyBorder="1" applyAlignment="1">
      <alignment horizontal="center" vertical="center"/>
    </xf>
    <xf numFmtId="171" fontId="7" fillId="0" borderId="0" xfId="0" applyNumberFormat="1" applyFont="1" applyAlignment="1">
      <alignment horizontal="center" vertical="center"/>
    </xf>
    <xf numFmtId="171" fontId="1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11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justify"/>
    </xf>
    <xf numFmtId="0" fontId="14" fillId="0" borderId="1" xfId="0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70" fontId="8" fillId="0" borderId="1" xfId="0" applyNumberFormat="1" applyFont="1" applyFill="1" applyBorder="1" applyAlignment="1">
      <alignment horizontal="center" vertical="center" wrapText="1"/>
    </xf>
    <xf numFmtId="170" fontId="7" fillId="0" borderId="1" xfId="0" applyNumberFormat="1" applyFont="1" applyBorder="1" applyAlignment="1">
      <alignment horizontal="center" vertical="center"/>
    </xf>
    <xf numFmtId="170" fontId="1" fillId="0" borderId="1" xfId="0" applyNumberFormat="1" applyFont="1" applyBorder="1" applyAlignment="1">
      <alignment horizontal="center" vertical="center"/>
    </xf>
    <xf numFmtId="170" fontId="1" fillId="0" borderId="1" xfId="0" applyNumberFormat="1" applyFont="1" applyFill="1" applyBorder="1"/>
    <xf numFmtId="170" fontId="5" fillId="0" borderId="3" xfId="0" applyNumberFormat="1" applyFont="1" applyFill="1" applyBorder="1" applyAlignment="1">
      <alignment horizontal="center" vertical="center" textRotation="90" wrapText="1"/>
    </xf>
    <xf numFmtId="170" fontId="23" fillId="0" borderId="1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71" fontId="15" fillId="0" borderId="0" xfId="0" applyNumberFormat="1" applyFont="1" applyFill="1" applyBorder="1" applyAlignment="1">
      <alignment horizontal="center" vertical="center" wrapText="1"/>
    </xf>
    <xf numFmtId="171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171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justify"/>
    </xf>
    <xf numFmtId="0" fontId="15" fillId="0" borderId="1" xfId="0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70" fontId="16" fillId="0" borderId="1" xfId="0" applyNumberFormat="1" applyFont="1" applyFill="1" applyBorder="1"/>
    <xf numFmtId="0" fontId="15" fillId="0" borderId="1" xfId="0" applyFont="1" applyFill="1" applyBorder="1" applyAlignment="1">
      <alignment horizontal="center" vertical="center"/>
    </xf>
    <xf numFmtId="170" fontId="15" fillId="0" borderId="1" xfId="0" applyNumberFormat="1" applyFont="1" applyFill="1" applyBorder="1" applyAlignment="1">
      <alignment horizontal="center" vertical="center"/>
    </xf>
    <xf numFmtId="171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horizontal="center" vertical="justify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16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justify"/>
    </xf>
    <xf numFmtId="171" fontId="16" fillId="0" borderId="1" xfId="0" applyNumberFormat="1" applyFont="1" applyFill="1" applyBorder="1"/>
    <xf numFmtId="171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vertical="center"/>
    </xf>
    <xf numFmtId="171" fontId="16" fillId="0" borderId="0" xfId="0" applyNumberFormat="1" applyFont="1" applyFill="1" applyBorder="1"/>
    <xf numFmtId="0" fontId="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170" fontId="17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170" fontId="15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170" fontId="15" fillId="4" borderId="1" xfId="0" applyNumberFormat="1" applyFont="1" applyFill="1" applyBorder="1" applyAlignment="1">
      <alignment horizontal="center" vertical="center"/>
    </xf>
    <xf numFmtId="0" fontId="16" fillId="4" borderId="0" xfId="0" applyFont="1" applyFill="1" applyBorder="1"/>
    <xf numFmtId="0" fontId="0" fillId="4" borderId="0" xfId="0" applyFont="1" applyFill="1" applyBorder="1"/>
    <xf numFmtId="0" fontId="15" fillId="4" borderId="1" xfId="0" applyFont="1" applyFill="1" applyBorder="1" applyAlignment="1">
      <alignment vertical="center" wrapText="1"/>
    </xf>
    <xf numFmtId="2" fontId="15" fillId="4" borderId="1" xfId="0" applyNumberFormat="1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left" vertical="justify"/>
    </xf>
    <xf numFmtId="0" fontId="15" fillId="4" borderId="1" xfId="0" applyFont="1" applyFill="1" applyBorder="1" applyAlignment="1">
      <alignment horizontal="left" vertical="center" wrapText="1"/>
    </xf>
    <xf numFmtId="174" fontId="15" fillId="4" borderId="1" xfId="0" applyNumberFormat="1" applyFont="1" applyFill="1" applyBorder="1" applyAlignment="1">
      <alignment horizontal="center" vertical="center" wrapText="1"/>
    </xf>
    <xf numFmtId="170" fontId="16" fillId="0" borderId="0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justify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0" fontId="7" fillId="5" borderId="1" xfId="0" applyNumberFormat="1" applyFont="1" applyFill="1" applyBorder="1" applyAlignment="1">
      <alignment horizontal="center" vertical="center"/>
    </xf>
    <xf numFmtId="170" fontId="1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0" xfId="0" applyFill="1"/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70" fontId="2" fillId="5" borderId="1" xfId="0" applyNumberFormat="1" applyFont="1" applyFill="1" applyBorder="1" applyAlignment="1">
      <alignment horizontal="center" vertical="center" wrapText="1"/>
    </xf>
    <xf numFmtId="173" fontId="23" fillId="5" borderId="1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/>
    <xf numFmtId="0" fontId="0" fillId="5" borderId="0" xfId="0" applyFont="1" applyFill="1"/>
    <xf numFmtId="170" fontId="1" fillId="5" borderId="1" xfId="0" applyNumberFormat="1" applyFont="1" applyFill="1" applyBorder="1" applyAlignment="1">
      <alignment horizontal="center" vertical="center" wrapText="1"/>
    </xf>
    <xf numFmtId="173" fontId="1" fillId="5" borderId="1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170" fontId="23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70" fontId="9" fillId="6" borderId="2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left" vertical="justify"/>
    </xf>
    <xf numFmtId="0" fontId="1" fillId="5" borderId="0" xfId="0" applyFont="1" applyFill="1"/>
    <xf numFmtId="0" fontId="1" fillId="5" borderId="1" xfId="0" applyFont="1" applyFill="1" applyBorder="1" applyAlignment="1">
      <alignment horizontal="center" vertical="center" wrapText="1"/>
    </xf>
    <xf numFmtId="170" fontId="2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 vertical="center" textRotation="90" wrapText="1"/>
    </xf>
    <xf numFmtId="49" fontId="3" fillId="5" borderId="1" xfId="0" applyNumberFormat="1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70" fontId="5" fillId="5" borderId="3" xfId="0" applyNumberFormat="1" applyFont="1" applyFill="1" applyBorder="1" applyAlignment="1">
      <alignment horizontal="center" vertical="center" textRotation="90" wrapText="1"/>
    </xf>
    <xf numFmtId="0" fontId="5" fillId="5" borderId="3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justify" vertical="center"/>
    </xf>
    <xf numFmtId="0" fontId="5" fillId="5" borderId="0" xfId="0" applyFont="1" applyFill="1" applyAlignment="1"/>
    <xf numFmtId="0" fontId="3" fillId="5" borderId="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textRotation="90" wrapText="1"/>
    </xf>
    <xf numFmtId="0" fontId="0" fillId="5" borderId="2" xfId="0" applyFont="1" applyFill="1" applyBorder="1" applyAlignment="1">
      <alignment horizontal="center" vertical="center" textRotation="90" wrapText="1"/>
    </xf>
    <xf numFmtId="170" fontId="5" fillId="5" borderId="2" xfId="0" applyNumberFormat="1" applyFont="1" applyFill="1" applyBorder="1" applyAlignment="1">
      <alignment horizontal="center" vertical="center" textRotation="90" wrapText="1"/>
    </xf>
    <xf numFmtId="170" fontId="1" fillId="5" borderId="1" xfId="0" applyNumberFormat="1" applyFont="1" applyFill="1" applyBorder="1"/>
    <xf numFmtId="0" fontId="15" fillId="4" borderId="1" xfId="0" applyNumberFormat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0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70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70" fontId="15" fillId="2" borderId="1" xfId="0" applyNumberFormat="1" applyFont="1" applyFill="1" applyBorder="1" applyAlignment="1">
      <alignment horizontal="center" vertical="center"/>
    </xf>
    <xf numFmtId="0" fontId="24" fillId="2" borderId="0" xfId="0" applyFont="1" applyFill="1" applyBorder="1"/>
    <xf numFmtId="0" fontId="25" fillId="2" borderId="0" xfId="0" applyFont="1" applyFill="1" applyBorder="1"/>
    <xf numFmtId="0" fontId="20" fillId="0" borderId="0" xfId="0" applyFont="1" applyFill="1" applyBorder="1"/>
    <xf numFmtId="0" fontId="20" fillId="0" borderId="0" xfId="0" applyFont="1" applyBorder="1"/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1" fontId="15" fillId="0" borderId="11" xfId="0" applyNumberFormat="1" applyFont="1" applyFill="1" applyBorder="1" applyAlignment="1">
      <alignment horizontal="center" vertical="center" wrapText="1"/>
    </xf>
    <xf numFmtId="171" fontId="15" fillId="0" borderId="2" xfId="0" applyNumberFormat="1" applyFont="1" applyFill="1" applyBorder="1" applyAlignment="1">
      <alignment horizontal="center" vertical="center" wrapText="1"/>
    </xf>
    <xf numFmtId="171" fontId="15" fillId="0" borderId="11" xfId="0" applyNumberFormat="1" applyFont="1" applyBorder="1" applyAlignment="1">
      <alignment horizontal="center" vertical="center" wrapText="1"/>
    </xf>
    <xf numFmtId="171" fontId="15" fillId="0" borderId="12" xfId="0" applyNumberFormat="1" applyFont="1" applyBorder="1" applyAlignment="1">
      <alignment horizontal="center" vertical="center" wrapText="1"/>
    </xf>
    <xf numFmtId="171" fontId="15" fillId="0" borderId="2" xfId="0" applyNumberFormat="1" applyFont="1" applyBorder="1" applyAlignment="1">
      <alignment horizontal="center" vertical="center" wrapText="1"/>
    </xf>
    <xf numFmtId="171" fontId="15" fillId="0" borderId="1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1" fontId="9" fillId="0" borderId="11" xfId="0" applyNumberFormat="1" applyFont="1" applyFill="1" applyBorder="1" applyAlignment="1">
      <alignment horizontal="center" vertical="center" wrapText="1"/>
    </xf>
    <xf numFmtId="171" fontId="9" fillId="0" borderId="12" xfId="0" applyNumberFormat="1" applyFont="1" applyFill="1" applyBorder="1" applyAlignment="1">
      <alignment horizontal="center" vertical="center" wrapText="1"/>
    </xf>
    <xf numFmtId="171" fontId="9" fillId="0" borderId="2" xfId="0" applyNumberFormat="1" applyFont="1" applyFill="1" applyBorder="1" applyAlignment="1">
      <alignment horizontal="center" vertical="center" wrapText="1"/>
    </xf>
    <xf numFmtId="171" fontId="9" fillId="0" borderId="6" xfId="0" applyNumberFormat="1" applyFont="1" applyFill="1" applyBorder="1" applyAlignment="1">
      <alignment horizontal="center" vertical="center"/>
    </xf>
    <xf numFmtId="171" fontId="9" fillId="0" borderId="7" xfId="0" applyNumberFormat="1" applyFont="1" applyFill="1" applyBorder="1" applyAlignment="1">
      <alignment horizontal="center" vertical="center"/>
    </xf>
    <xf numFmtId="171" fontId="9" fillId="0" borderId="8" xfId="0" applyNumberFormat="1" applyFont="1" applyFill="1" applyBorder="1" applyAlignment="1">
      <alignment horizontal="center" vertical="center"/>
    </xf>
    <xf numFmtId="171" fontId="9" fillId="0" borderId="4" xfId="0" applyNumberFormat="1" applyFont="1" applyFill="1" applyBorder="1" applyAlignment="1">
      <alignment horizontal="center" vertical="center"/>
    </xf>
    <xf numFmtId="171" fontId="9" fillId="0" borderId="15" xfId="0" applyNumberFormat="1" applyFont="1" applyFill="1" applyBorder="1" applyAlignment="1">
      <alignment horizontal="center" vertical="center"/>
    </xf>
    <xf numFmtId="171" fontId="9" fillId="0" borderId="3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11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1" fontId="9" fillId="0" borderId="11" xfId="0" applyNumberFormat="1" applyFont="1" applyFill="1" applyBorder="1" applyAlignment="1">
      <alignment horizontal="center" vertical="center" textRotation="90" wrapText="1"/>
    </xf>
    <xf numFmtId="171" fontId="9" fillId="0" borderId="12" xfId="0" applyNumberFormat="1" applyFont="1" applyFill="1" applyBorder="1" applyAlignment="1">
      <alignment horizontal="center" vertical="center" textRotation="90" wrapText="1"/>
    </xf>
    <xf numFmtId="171" fontId="9" fillId="0" borderId="2" xfId="0" applyNumberFormat="1" applyFont="1" applyFill="1" applyBorder="1" applyAlignment="1">
      <alignment horizontal="center" vertical="center" textRotation="90" wrapText="1"/>
    </xf>
    <xf numFmtId="171" fontId="9" fillId="0" borderId="6" xfId="0" applyNumberFormat="1" applyFont="1" applyFill="1" applyBorder="1" applyAlignment="1">
      <alignment horizontal="center" vertical="center" wrapText="1"/>
    </xf>
    <xf numFmtId="171" fontId="9" fillId="0" borderId="7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Fill="1" applyBorder="1" applyAlignment="1">
      <alignment horizontal="center" vertical="center" wrapText="1"/>
    </xf>
    <xf numFmtId="171" fontId="9" fillId="0" borderId="4" xfId="0" applyNumberFormat="1" applyFont="1" applyFill="1" applyBorder="1" applyAlignment="1">
      <alignment horizontal="center" vertical="center" wrapText="1"/>
    </xf>
    <xf numFmtId="171" fontId="9" fillId="0" borderId="15" xfId="0" applyNumberFormat="1" applyFont="1" applyFill="1" applyBorder="1" applyAlignment="1">
      <alignment horizontal="center" vertical="center" wrapText="1"/>
    </xf>
    <xf numFmtId="171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9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d\share\Documents%20and%20Settings\econom2\&#1056;&#1072;&#1073;&#1086;&#1095;&#1080;&#1081;%20&#1089;&#1090;&#1086;&#1083;\&#1048;&#1085;&#1074;&#1077;&#1089;&#1090;&#1087;&#1088;&#1086;&#1075;&#1088;&#1072;&#1084;&#1084;&#1072;%202015-2019\&#1054;&#1090;&#1082;&#1086;&#1088;&#1088;&#1077;&#1082;&#1090;&#1080;&#1088;&#1086;&#1074;&#1072;&#1085;&#1085;&#1072;&#1103;%2030.05\&#1080;&#1085;&#1074;&#1077;&#1089;&#1090;%20&#1087;&#1088;&#1086;&#1075;&#1088;&#1072;&#1084;&#1084;&#1072;%20&#1085;&#1072;%2030,05\&#1055;&#1088;&#1080;&#1083;&#1086;&#1078;%201.1%201.2%202.2%20&#1089;%20&#1087;&#1086;&#1087;&#1088;&#1072;&#1074;&#1082;&#1072;&#1084;&#1080;%2030,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.1"/>
      <sheetName val="прил 1.2."/>
      <sheetName val="прил 2.2"/>
      <sheetName val="2015 год Пр 1.2 "/>
      <sheetName val="2016 год Пр 1.2"/>
      <sheetName val="2017 год Пр 1.2"/>
      <sheetName val="2018 год Пр 1.2"/>
      <sheetName val="2019 год Пр 1.2"/>
    </sheetNames>
    <sheetDataSet>
      <sheetData sheetId="0">
        <row r="28">
          <cell r="P28">
            <v>0.94975100000000001</v>
          </cell>
        </row>
        <row r="29">
          <cell r="P29">
            <v>0.719692</v>
          </cell>
        </row>
        <row r="30">
          <cell r="P30">
            <v>1.393275</v>
          </cell>
        </row>
        <row r="31">
          <cell r="P31">
            <v>1.384368</v>
          </cell>
        </row>
        <row r="43">
          <cell r="P43">
            <v>3.3886820000000002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tabSelected="1" view="pageBreakPreview" topLeftCell="A37" zoomScale="60" zoomScaleNormal="55" workbookViewId="0">
      <selection activeCell="H23" sqref="H23:H27"/>
    </sheetView>
  </sheetViews>
  <sheetFormatPr defaultRowHeight="16.5" x14ac:dyDescent="0.25"/>
  <cols>
    <col min="1" max="1" width="6.140625" style="143" customWidth="1"/>
    <col min="2" max="2" width="60.5703125" style="143" customWidth="1"/>
    <col min="3" max="3" width="10.140625" style="168" customWidth="1"/>
    <col min="4" max="4" width="16.85546875" style="142" customWidth="1"/>
    <col min="5" max="5" width="10.140625" style="168" customWidth="1"/>
    <col min="6" max="6" width="9.28515625" style="168" customWidth="1"/>
    <col min="7" max="7" width="15.7109375" style="169" customWidth="1"/>
    <col min="8" max="8" width="14.85546875" style="141" customWidth="1"/>
    <col min="9" max="9" width="11.42578125" style="142" customWidth="1"/>
    <col min="10" max="10" width="13.7109375" style="142" customWidth="1"/>
    <col min="11" max="11" width="14.140625" style="142" customWidth="1"/>
    <col min="12" max="12" width="12.5703125" style="142" customWidth="1"/>
    <col min="13" max="13" width="14.42578125" style="142" customWidth="1"/>
    <col min="14" max="14" width="12.42578125" style="142" customWidth="1"/>
    <col min="15" max="15" width="16.42578125" style="142" customWidth="1"/>
    <col min="16" max="16" width="14.42578125" style="142" customWidth="1"/>
    <col min="17" max="17" width="14.140625" style="142" customWidth="1"/>
    <col min="18" max="18" width="13.85546875" style="142" customWidth="1"/>
    <col min="19" max="20" width="14" style="142" customWidth="1"/>
    <col min="21" max="21" width="14.42578125" style="143" customWidth="1"/>
    <col min="22" max="22" width="9.140625" style="143"/>
    <col min="23" max="16384" width="9.140625" style="5"/>
  </cols>
  <sheetData>
    <row r="1" spans="1:22" x14ac:dyDescent="0.25">
      <c r="A1" s="138"/>
      <c r="B1" s="138"/>
      <c r="C1" s="139"/>
      <c r="D1" s="139"/>
      <c r="E1" s="139"/>
      <c r="F1" s="139"/>
      <c r="G1" s="140"/>
      <c r="S1" s="273" t="s">
        <v>0</v>
      </c>
      <c r="T1" s="273"/>
      <c r="U1" s="273"/>
    </row>
    <row r="2" spans="1:22" x14ac:dyDescent="0.25">
      <c r="A2" s="138"/>
      <c r="B2" s="138"/>
      <c r="C2" s="144"/>
      <c r="D2" s="144"/>
      <c r="E2" s="144"/>
      <c r="F2" s="144"/>
      <c r="G2" s="145"/>
      <c r="S2" s="273" t="s">
        <v>1</v>
      </c>
      <c r="T2" s="273"/>
      <c r="U2" s="273"/>
    </row>
    <row r="3" spans="1:22" ht="14.25" customHeight="1" x14ac:dyDescent="0.25">
      <c r="A3" s="138"/>
      <c r="B3" s="138"/>
      <c r="C3" s="139"/>
      <c r="D3" s="139"/>
      <c r="E3" s="139"/>
      <c r="F3" s="139"/>
      <c r="G3" s="145"/>
      <c r="I3" s="142" t="s">
        <v>186</v>
      </c>
      <c r="S3" s="273" t="s">
        <v>2</v>
      </c>
      <c r="T3" s="273"/>
      <c r="U3" s="273"/>
    </row>
    <row r="4" spans="1:22" s="256" customFormat="1" ht="17.25" customHeight="1" x14ac:dyDescent="0.25">
      <c r="A4" s="274" t="s">
        <v>67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55"/>
    </row>
    <row r="5" spans="1:22" s="256" customFormat="1" ht="19.5" customHeight="1" x14ac:dyDescent="0.3">
      <c r="A5" s="275" t="s">
        <v>68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55"/>
    </row>
    <row r="6" spans="1:22" s="256" customFormat="1" ht="26.25" customHeight="1" x14ac:dyDescent="0.3">
      <c r="A6" s="275" t="s">
        <v>91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55"/>
    </row>
    <row r="7" spans="1:22" ht="13.5" customHeight="1" x14ac:dyDescent="0.25">
      <c r="A7" s="146"/>
      <c r="B7" s="147"/>
      <c r="C7" s="139"/>
      <c r="D7" s="139"/>
      <c r="E7" s="139"/>
      <c r="F7" s="139"/>
      <c r="G7" s="140"/>
    </row>
    <row r="8" spans="1:22" s="170" customFormat="1" ht="24" customHeight="1" x14ac:dyDescent="0.2">
      <c r="A8" s="263" t="s">
        <v>4</v>
      </c>
      <c r="B8" s="279" t="s">
        <v>5</v>
      </c>
      <c r="C8" s="260" t="s">
        <v>6</v>
      </c>
      <c r="D8" s="260" t="s">
        <v>7</v>
      </c>
      <c r="E8" s="260" t="s">
        <v>8</v>
      </c>
      <c r="F8" s="260" t="s">
        <v>9</v>
      </c>
      <c r="G8" s="267" t="s">
        <v>270</v>
      </c>
      <c r="H8" s="269" t="s">
        <v>271</v>
      </c>
      <c r="I8" s="257" t="s">
        <v>11</v>
      </c>
      <c r="J8" s="276" t="s">
        <v>72</v>
      </c>
      <c r="K8" s="277"/>
      <c r="L8" s="277"/>
      <c r="M8" s="277"/>
      <c r="N8" s="277"/>
      <c r="O8" s="278"/>
      <c r="P8" s="266" t="s">
        <v>269</v>
      </c>
      <c r="Q8" s="266"/>
      <c r="R8" s="266"/>
      <c r="S8" s="266"/>
      <c r="T8" s="266"/>
      <c r="U8" s="266"/>
      <c r="V8" s="142"/>
    </row>
    <row r="9" spans="1:22" s="170" customFormat="1" ht="17.25" customHeight="1" x14ac:dyDescent="0.2">
      <c r="A9" s="264"/>
      <c r="B9" s="280"/>
      <c r="C9" s="261"/>
      <c r="D9" s="261"/>
      <c r="E9" s="261"/>
      <c r="F9" s="261"/>
      <c r="G9" s="272"/>
      <c r="H9" s="270"/>
      <c r="I9" s="258"/>
      <c r="J9" s="260" t="s">
        <v>273</v>
      </c>
      <c r="K9" s="260" t="s">
        <v>274</v>
      </c>
      <c r="L9" s="260" t="s">
        <v>275</v>
      </c>
      <c r="M9" s="260" t="s">
        <v>276</v>
      </c>
      <c r="N9" s="260" t="s">
        <v>277</v>
      </c>
      <c r="O9" s="263" t="s">
        <v>10</v>
      </c>
      <c r="P9" s="260" t="s">
        <v>273</v>
      </c>
      <c r="Q9" s="260" t="s">
        <v>274</v>
      </c>
      <c r="R9" s="260" t="s">
        <v>275</v>
      </c>
      <c r="S9" s="260" t="s">
        <v>276</v>
      </c>
      <c r="T9" s="260" t="s">
        <v>277</v>
      </c>
      <c r="U9" s="263" t="s">
        <v>10</v>
      </c>
      <c r="V9" s="142"/>
    </row>
    <row r="10" spans="1:22" s="170" customFormat="1" ht="15.75" customHeight="1" x14ac:dyDescent="0.2">
      <c r="A10" s="264"/>
      <c r="B10" s="280"/>
      <c r="C10" s="261"/>
      <c r="D10" s="261"/>
      <c r="E10" s="261"/>
      <c r="F10" s="261"/>
      <c r="G10" s="272"/>
      <c r="H10" s="270"/>
      <c r="I10" s="258"/>
      <c r="J10" s="261"/>
      <c r="K10" s="261"/>
      <c r="L10" s="261"/>
      <c r="M10" s="261"/>
      <c r="N10" s="261"/>
      <c r="O10" s="264"/>
      <c r="P10" s="261"/>
      <c r="Q10" s="261"/>
      <c r="R10" s="261"/>
      <c r="S10" s="261"/>
      <c r="T10" s="261"/>
      <c r="U10" s="264"/>
      <c r="V10" s="142"/>
    </row>
    <row r="11" spans="1:22" s="170" customFormat="1" ht="51.75" customHeight="1" x14ac:dyDescent="0.2">
      <c r="A11" s="264"/>
      <c r="B11" s="280"/>
      <c r="C11" s="262"/>
      <c r="D11" s="262"/>
      <c r="E11" s="261"/>
      <c r="F11" s="261"/>
      <c r="G11" s="268"/>
      <c r="H11" s="271"/>
      <c r="I11" s="259"/>
      <c r="J11" s="262"/>
      <c r="K11" s="262"/>
      <c r="L11" s="262"/>
      <c r="M11" s="262"/>
      <c r="N11" s="262"/>
      <c r="O11" s="265"/>
      <c r="P11" s="262"/>
      <c r="Q11" s="262"/>
      <c r="R11" s="262"/>
      <c r="S11" s="262"/>
      <c r="T11" s="262"/>
      <c r="U11" s="265"/>
      <c r="V11" s="142"/>
    </row>
    <row r="12" spans="1:22" s="172" customFormat="1" ht="15" customHeight="1" x14ac:dyDescent="0.2">
      <c r="A12" s="264"/>
      <c r="B12" s="280"/>
      <c r="C12" s="260" t="s">
        <v>70</v>
      </c>
      <c r="D12" s="260" t="s">
        <v>76</v>
      </c>
      <c r="E12" s="261"/>
      <c r="F12" s="261"/>
      <c r="G12" s="267" t="s">
        <v>272</v>
      </c>
      <c r="H12" s="267" t="s">
        <v>272</v>
      </c>
      <c r="I12" s="260" t="s">
        <v>235</v>
      </c>
      <c r="J12" s="260" t="s">
        <v>76</v>
      </c>
      <c r="K12" s="260" t="s">
        <v>76</v>
      </c>
      <c r="L12" s="260" t="s">
        <v>76</v>
      </c>
      <c r="M12" s="260" t="s">
        <v>76</v>
      </c>
      <c r="N12" s="260" t="s">
        <v>76</v>
      </c>
      <c r="O12" s="260" t="s">
        <v>76</v>
      </c>
      <c r="P12" s="260" t="s">
        <v>235</v>
      </c>
      <c r="Q12" s="260" t="s">
        <v>235</v>
      </c>
      <c r="R12" s="260" t="s">
        <v>235</v>
      </c>
      <c r="S12" s="260" t="s">
        <v>235</v>
      </c>
      <c r="T12" s="260" t="s">
        <v>235</v>
      </c>
      <c r="U12" s="260" t="s">
        <v>235</v>
      </c>
      <c r="V12" s="171"/>
    </row>
    <row r="13" spans="1:22" s="172" customFormat="1" ht="25.5" customHeight="1" x14ac:dyDescent="0.2">
      <c r="A13" s="265"/>
      <c r="B13" s="281"/>
      <c r="C13" s="262"/>
      <c r="D13" s="262"/>
      <c r="E13" s="262"/>
      <c r="F13" s="262"/>
      <c r="G13" s="268"/>
      <c r="H13" s="268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171"/>
    </row>
    <row r="14" spans="1:22" s="177" customFormat="1" ht="45" customHeight="1" x14ac:dyDescent="0.25">
      <c r="A14" s="174"/>
      <c r="B14" s="174" t="s">
        <v>66</v>
      </c>
      <c r="C14" s="148" t="s">
        <v>12</v>
      </c>
      <c r="D14" s="148" t="s">
        <v>191</v>
      </c>
      <c r="E14" s="148">
        <v>2015</v>
      </c>
      <c r="F14" s="148">
        <v>2019</v>
      </c>
      <c r="G14" s="175">
        <f>G16</f>
        <v>99.76561955999999</v>
      </c>
      <c r="H14" s="175">
        <f>H16</f>
        <v>99.76561955999999</v>
      </c>
      <c r="I14" s="148"/>
      <c r="J14" s="148" t="s">
        <v>192</v>
      </c>
      <c r="K14" s="148" t="s">
        <v>193</v>
      </c>
      <c r="L14" s="148" t="s">
        <v>194</v>
      </c>
      <c r="M14" s="148" t="s">
        <v>195</v>
      </c>
      <c r="N14" s="148" t="s">
        <v>196</v>
      </c>
      <c r="O14" s="148" t="s">
        <v>191</v>
      </c>
      <c r="P14" s="175">
        <f t="shared" ref="P14:U14" si="0">P16</f>
        <v>17.965980355932203</v>
      </c>
      <c r="Q14" s="175">
        <f t="shared" si="0"/>
        <v>19.404367000000001</v>
      </c>
      <c r="R14" s="175">
        <f t="shared" si="0"/>
        <v>19.050657000000001</v>
      </c>
      <c r="S14" s="175">
        <f t="shared" si="0"/>
        <v>19.607997000000001</v>
      </c>
      <c r="T14" s="175">
        <f t="shared" si="0"/>
        <v>21.098975999999997</v>
      </c>
      <c r="U14" s="175">
        <f t="shared" si="0"/>
        <v>97.127977355932202</v>
      </c>
      <c r="V14" s="176"/>
    </row>
    <row r="15" spans="1:22" s="177" customFormat="1" ht="36.75" customHeight="1" x14ac:dyDescent="0.25">
      <c r="A15" s="173" t="s">
        <v>197</v>
      </c>
      <c r="B15" s="173" t="s">
        <v>69</v>
      </c>
      <c r="C15" s="148"/>
      <c r="D15" s="148" t="str">
        <f>D14</f>
        <v>34,51/ 39,069</v>
      </c>
      <c r="E15" s="148"/>
      <c r="F15" s="148"/>
      <c r="G15" s="175">
        <f>G16</f>
        <v>99.76561955999999</v>
      </c>
      <c r="H15" s="175">
        <f>H16</f>
        <v>99.76561955999999</v>
      </c>
      <c r="I15" s="195"/>
      <c r="J15" s="148" t="s">
        <v>192</v>
      </c>
      <c r="K15" s="148" t="s">
        <v>193</v>
      </c>
      <c r="L15" s="148" t="s">
        <v>194</v>
      </c>
      <c r="M15" s="148" t="s">
        <v>195</v>
      </c>
      <c r="N15" s="148" t="s">
        <v>196</v>
      </c>
      <c r="O15" s="148" t="s">
        <v>191</v>
      </c>
      <c r="P15" s="175">
        <f t="shared" ref="P15:U15" si="1">P16</f>
        <v>17.965980355932203</v>
      </c>
      <c r="Q15" s="175">
        <f t="shared" si="1"/>
        <v>19.404367000000001</v>
      </c>
      <c r="R15" s="175">
        <f t="shared" si="1"/>
        <v>19.050657000000001</v>
      </c>
      <c r="S15" s="175">
        <f t="shared" si="1"/>
        <v>19.607997000000001</v>
      </c>
      <c r="T15" s="175">
        <f t="shared" si="1"/>
        <v>21.098975999999997</v>
      </c>
      <c r="U15" s="175">
        <f t="shared" si="1"/>
        <v>97.127977355932202</v>
      </c>
      <c r="V15" s="176"/>
    </row>
    <row r="16" spans="1:22" s="177" customFormat="1" ht="36.75" customHeight="1" x14ac:dyDescent="0.25">
      <c r="A16" s="173" t="s">
        <v>198</v>
      </c>
      <c r="B16" s="173" t="s">
        <v>16</v>
      </c>
      <c r="C16" s="148"/>
      <c r="D16" s="148" t="str">
        <f>D15</f>
        <v>34,51/ 39,069</v>
      </c>
      <c r="E16" s="148"/>
      <c r="F16" s="148"/>
      <c r="G16" s="175">
        <f>G17+G18+G19+G20+G28+G40+G41</f>
        <v>99.76561955999999</v>
      </c>
      <c r="H16" s="175">
        <f>H17+H18+H19+H20+H28+H40+H41</f>
        <v>99.76561955999999</v>
      </c>
      <c r="I16" s="195"/>
      <c r="J16" s="148" t="s">
        <v>192</v>
      </c>
      <c r="K16" s="148" t="s">
        <v>193</v>
      </c>
      <c r="L16" s="148" t="s">
        <v>194</v>
      </c>
      <c r="M16" s="148" t="s">
        <v>195</v>
      </c>
      <c r="N16" s="148" t="s">
        <v>196</v>
      </c>
      <c r="O16" s="148" t="s">
        <v>191</v>
      </c>
      <c r="P16" s="175">
        <f>P17+P18+P19+P20+P28+P40+P41</f>
        <v>17.965980355932203</v>
      </c>
      <c r="Q16" s="175">
        <f>Q17+Q18+Q19+Q20+Q28+Q40+Q41</f>
        <v>19.404367000000001</v>
      </c>
      <c r="R16" s="175">
        <f>R17+R18+R19+R20+R28+R40+R41</f>
        <v>19.050657000000001</v>
      </c>
      <c r="S16" s="175">
        <f>S17+S18+S19+S20+S28+S40+S41</f>
        <v>19.607997000000001</v>
      </c>
      <c r="T16" s="175">
        <f>T17+T18+T19+T20+T28+T40+T41</f>
        <v>21.098975999999997</v>
      </c>
      <c r="U16" s="175">
        <f>SUM(P16:T16)</f>
        <v>97.127977355932202</v>
      </c>
      <c r="V16" s="176"/>
    </row>
    <row r="17" spans="1:22" s="187" customFormat="1" ht="93.75" customHeight="1" x14ac:dyDescent="0.25">
      <c r="A17" s="179" t="s">
        <v>13</v>
      </c>
      <c r="B17" s="180" t="s">
        <v>185</v>
      </c>
      <c r="C17" s="181" t="s">
        <v>71</v>
      </c>
      <c r="D17" s="182" t="s">
        <v>145</v>
      </c>
      <c r="E17" s="181">
        <v>2015</v>
      </c>
      <c r="F17" s="181">
        <v>2019</v>
      </c>
      <c r="G17" s="183">
        <f>(3047663+3047663+3047663+3047663+3428621)/1000000*1.18</f>
        <v>18.43074214</v>
      </c>
      <c r="H17" s="183">
        <f>G17</f>
        <v>18.43074214</v>
      </c>
      <c r="I17" s="184"/>
      <c r="J17" s="182">
        <v>6.52</v>
      </c>
      <c r="K17" s="182">
        <v>4.1500000000000004</v>
      </c>
      <c r="L17" s="182">
        <v>2.69</v>
      </c>
      <c r="M17" s="182">
        <v>4.8099999999999996</v>
      </c>
      <c r="N17" s="181">
        <v>6.12</v>
      </c>
      <c r="O17" s="181">
        <f>SUM(J17:N17)</f>
        <v>24.29</v>
      </c>
      <c r="P17" s="185">
        <v>3.190903</v>
      </c>
      <c r="Q17" s="185">
        <v>3.340875</v>
      </c>
      <c r="R17" s="185">
        <v>3.5012370000000002</v>
      </c>
      <c r="S17" s="185">
        <v>3.6657959999999998</v>
      </c>
      <c r="T17" s="185">
        <v>4.3054769999999998</v>
      </c>
      <c r="U17" s="183">
        <f>SUM(P17:T17)</f>
        <v>18.004288000000003</v>
      </c>
      <c r="V17" s="186"/>
    </row>
    <row r="18" spans="1:22" s="187" customFormat="1" ht="68.25" customHeight="1" x14ac:dyDescent="0.25">
      <c r="A18" s="179" t="s">
        <v>21</v>
      </c>
      <c r="B18" s="188" t="s">
        <v>180</v>
      </c>
      <c r="C18" s="181" t="s">
        <v>71</v>
      </c>
      <c r="D18" s="182" t="s">
        <v>141</v>
      </c>
      <c r="E18" s="181">
        <v>2015</v>
      </c>
      <c r="F18" s="181">
        <v>2019</v>
      </c>
      <c r="G18" s="183">
        <f>(1728388+1728388+1728388+1728388+1028305)/1000000*1.18</f>
        <v>9.3713912599999993</v>
      </c>
      <c r="H18" s="183">
        <f>G18</f>
        <v>9.3713912599999993</v>
      </c>
      <c r="I18" s="184"/>
      <c r="J18" s="189">
        <v>1.7</v>
      </c>
      <c r="K18" s="189">
        <v>1.78</v>
      </c>
      <c r="L18" s="189">
        <v>2.31</v>
      </c>
      <c r="M18" s="189">
        <v>3.15</v>
      </c>
      <c r="N18" s="190">
        <v>1.28</v>
      </c>
      <c r="O18" s="190">
        <f>SUM(J18:N18)</f>
        <v>10.219999999999999</v>
      </c>
      <c r="P18" s="185">
        <v>1.809623</v>
      </c>
      <c r="Q18" s="185">
        <v>1.8946750000000001</v>
      </c>
      <c r="R18" s="185">
        <v>1.985619</v>
      </c>
      <c r="S18" s="185">
        <v>2.0789430000000002</v>
      </c>
      <c r="T18" s="185">
        <v>1.29129</v>
      </c>
      <c r="U18" s="183">
        <f>SUM(P18:T18)</f>
        <v>9.0601500000000001</v>
      </c>
      <c r="V18" s="186"/>
    </row>
    <row r="19" spans="1:22" s="187" customFormat="1" ht="159" customHeight="1" x14ac:dyDescent="0.25">
      <c r="A19" s="179" t="s">
        <v>199</v>
      </c>
      <c r="B19" s="188" t="s">
        <v>179</v>
      </c>
      <c r="C19" s="181" t="s">
        <v>71</v>
      </c>
      <c r="D19" s="181"/>
      <c r="E19" s="181">
        <v>2015</v>
      </c>
      <c r="F19" s="181">
        <v>2019</v>
      </c>
      <c r="G19" s="183">
        <f>(1373208+1373208+1373208+1373208+1510529)/1000000*1.18</f>
        <v>8.26396598</v>
      </c>
      <c r="H19" s="183">
        <f>G19</f>
        <v>8.26396598</v>
      </c>
      <c r="I19" s="184"/>
      <c r="J19" s="182"/>
      <c r="K19" s="182"/>
      <c r="L19" s="182"/>
      <c r="M19" s="182"/>
      <c r="N19" s="182"/>
      <c r="O19" s="181"/>
      <c r="P19" s="185">
        <v>1.4377489999999999</v>
      </c>
      <c r="Q19" s="185">
        <v>1.505323</v>
      </c>
      <c r="R19" s="185">
        <v>1.5775779999999999</v>
      </c>
      <c r="S19" s="185">
        <v>1.651724</v>
      </c>
      <c r="T19" s="185">
        <v>1.8968400000000001</v>
      </c>
      <c r="U19" s="183">
        <f>SUM(P19:T19)</f>
        <v>8.0692139999999988</v>
      </c>
      <c r="V19" s="186"/>
    </row>
    <row r="20" spans="1:22" s="187" customFormat="1" ht="32.25" customHeight="1" x14ac:dyDescent="0.25">
      <c r="A20" s="179" t="s">
        <v>200</v>
      </c>
      <c r="B20" s="191" t="s">
        <v>188</v>
      </c>
      <c r="C20" s="181"/>
      <c r="D20" s="181">
        <f>SUM(D21:D27)</f>
        <v>5.04</v>
      </c>
      <c r="E20" s="181"/>
      <c r="F20" s="181"/>
      <c r="G20" s="183">
        <f t="shared" ref="G20:M20" si="2">SUM(G21:G27)</f>
        <v>8.9926615599999984</v>
      </c>
      <c r="H20" s="183">
        <f t="shared" si="2"/>
        <v>8.9926615599999984</v>
      </c>
      <c r="I20" s="181">
        <f t="shared" si="2"/>
        <v>0</v>
      </c>
      <c r="J20" s="181">
        <f>SUM(J21:J27)</f>
        <v>2.92</v>
      </c>
      <c r="K20" s="181">
        <f t="shared" si="2"/>
        <v>0.246</v>
      </c>
      <c r="L20" s="181">
        <f t="shared" si="2"/>
        <v>1.204</v>
      </c>
      <c r="M20" s="181">
        <f t="shared" si="2"/>
        <v>0.67</v>
      </c>
      <c r="N20" s="181">
        <f t="shared" ref="N20:U20" si="3">SUM(N21:N27)</f>
        <v>0</v>
      </c>
      <c r="O20" s="181">
        <f t="shared" si="3"/>
        <v>5.04</v>
      </c>
      <c r="P20" s="183">
        <f t="shared" si="3"/>
        <v>3.7687169491525427</v>
      </c>
      <c r="Q20" s="183">
        <f t="shared" si="3"/>
        <v>0.61780400000000002</v>
      </c>
      <c r="R20" s="183">
        <f t="shared" si="3"/>
        <v>2.453411</v>
      </c>
      <c r="S20" s="183">
        <f t="shared" si="3"/>
        <v>1.590371</v>
      </c>
      <c r="T20" s="183">
        <f t="shared" si="3"/>
        <v>0</v>
      </c>
      <c r="U20" s="183">
        <f t="shared" si="3"/>
        <v>8.4303029491525425</v>
      </c>
      <c r="V20" s="186"/>
    </row>
    <row r="21" spans="1:22" s="71" customFormat="1" ht="34.5" customHeight="1" x14ac:dyDescent="0.25">
      <c r="A21" s="149" t="s">
        <v>201</v>
      </c>
      <c r="B21" s="178" t="s">
        <v>244</v>
      </c>
      <c r="C21" s="151" t="s">
        <v>71</v>
      </c>
      <c r="D21" s="151">
        <v>0.246</v>
      </c>
      <c r="E21" s="151">
        <v>2016</v>
      </c>
      <c r="F21" s="151">
        <v>2016</v>
      </c>
      <c r="G21" s="152">
        <f>563582*1.18/1000000</f>
        <v>0.66502676000000005</v>
      </c>
      <c r="H21" s="152">
        <f t="shared" ref="H21:H27" si="4">G21</f>
        <v>0.66502676000000005</v>
      </c>
      <c r="I21" s="153"/>
      <c r="J21" s="153"/>
      <c r="K21" s="155">
        <f>D21</f>
        <v>0.246</v>
      </c>
      <c r="L21" s="153"/>
      <c r="M21" s="153"/>
      <c r="N21" s="153"/>
      <c r="O21" s="151">
        <f>K21</f>
        <v>0.246</v>
      </c>
      <c r="P21" s="156"/>
      <c r="Q21" s="156">
        <v>0.61780400000000002</v>
      </c>
      <c r="R21" s="156"/>
      <c r="S21" s="156"/>
      <c r="T21" s="156"/>
      <c r="U21" s="152">
        <f>Q21</f>
        <v>0.61780400000000002</v>
      </c>
      <c r="V21" s="186"/>
    </row>
    <row r="22" spans="1:22" s="71" customFormat="1" ht="33.75" customHeight="1" x14ac:dyDescent="0.25">
      <c r="A22" s="149" t="s">
        <v>203</v>
      </c>
      <c r="B22" s="178" t="s">
        <v>236</v>
      </c>
      <c r="C22" s="151" t="s">
        <v>71</v>
      </c>
      <c r="D22" s="151">
        <v>0.67</v>
      </c>
      <c r="E22" s="151">
        <v>2018</v>
      </c>
      <c r="F22" s="151">
        <v>2018</v>
      </c>
      <c r="G22" s="152">
        <f>1322200*1.18/1000000</f>
        <v>1.5601959999999999</v>
      </c>
      <c r="H22" s="152">
        <f t="shared" si="4"/>
        <v>1.5601959999999999</v>
      </c>
      <c r="I22" s="153"/>
      <c r="J22" s="153"/>
      <c r="K22" s="153"/>
      <c r="L22" s="153"/>
      <c r="M22" s="155">
        <f>D22</f>
        <v>0.67</v>
      </c>
      <c r="N22" s="153"/>
      <c r="O22" s="151">
        <f t="shared" ref="O22:O27" si="5">SUM(J22:N22)</f>
        <v>0.67</v>
      </c>
      <c r="P22" s="156"/>
      <c r="Q22" s="156"/>
      <c r="R22" s="156"/>
      <c r="S22" s="156">
        <f>1.590371</f>
        <v>1.590371</v>
      </c>
      <c r="T22" s="156"/>
      <c r="U22" s="152">
        <f t="shared" ref="U22:U27" si="6">SUM(P22:T22)</f>
        <v>1.590371</v>
      </c>
      <c r="V22" s="186"/>
    </row>
    <row r="23" spans="1:22" s="71" customFormat="1" ht="39" customHeight="1" x14ac:dyDescent="0.25">
      <c r="A23" s="149" t="s">
        <v>204</v>
      </c>
      <c r="B23" s="178" t="s">
        <v>237</v>
      </c>
      <c r="C23" s="151" t="s">
        <v>71</v>
      </c>
      <c r="D23" s="151">
        <v>1.204</v>
      </c>
      <c r="E23" s="151">
        <v>2017</v>
      </c>
      <c r="F23" s="151">
        <v>2017</v>
      </c>
      <c r="G23" s="152">
        <v>2.5199832999999998</v>
      </c>
      <c r="H23" s="152">
        <f t="shared" si="4"/>
        <v>2.5199832999999998</v>
      </c>
      <c r="I23" s="153"/>
      <c r="J23" s="155"/>
      <c r="K23" s="155"/>
      <c r="L23" s="155">
        <f>D23</f>
        <v>1.204</v>
      </c>
      <c r="M23" s="155"/>
      <c r="N23" s="155"/>
      <c r="O23" s="151">
        <f t="shared" si="5"/>
        <v>1.204</v>
      </c>
      <c r="P23" s="156"/>
      <c r="Q23" s="156"/>
      <c r="R23" s="156">
        <f>2.453411</f>
        <v>2.453411</v>
      </c>
      <c r="S23" s="156"/>
      <c r="T23" s="156"/>
      <c r="U23" s="152">
        <f t="shared" si="6"/>
        <v>2.453411</v>
      </c>
      <c r="V23" s="186"/>
    </row>
    <row r="24" spans="1:22" s="254" customFormat="1" ht="24.75" customHeight="1" x14ac:dyDescent="0.25">
      <c r="A24" s="247" t="s">
        <v>205</v>
      </c>
      <c r="B24" s="246" t="s">
        <v>238</v>
      </c>
      <c r="C24" s="248" t="s">
        <v>71</v>
      </c>
      <c r="D24" s="248">
        <v>0.6</v>
      </c>
      <c r="E24" s="248">
        <v>2015</v>
      </c>
      <c r="F24" s="248">
        <v>2015</v>
      </c>
      <c r="G24" s="152">
        <v>0.90711609999999998</v>
      </c>
      <c r="H24" s="152">
        <f t="shared" si="4"/>
        <v>0.90711609999999998</v>
      </c>
      <c r="I24" s="250"/>
      <c r="J24" s="251">
        <f>D24</f>
        <v>0.6</v>
      </c>
      <c r="K24" s="251"/>
      <c r="L24" s="251"/>
      <c r="M24" s="251"/>
      <c r="N24" s="251"/>
      <c r="O24" s="248">
        <f t="shared" si="5"/>
        <v>0.6</v>
      </c>
      <c r="P24" s="252">
        <f>'[1]прил 1.1'!P28/1.18</f>
        <v>0.80487372881355934</v>
      </c>
      <c r="Q24" s="252"/>
      <c r="R24" s="252"/>
      <c r="S24" s="252"/>
      <c r="T24" s="252"/>
      <c r="U24" s="249">
        <f t="shared" si="6"/>
        <v>0.80487372881355934</v>
      </c>
      <c r="V24" s="253"/>
    </row>
    <row r="25" spans="1:22" s="254" customFormat="1" ht="25.5" customHeight="1" x14ac:dyDescent="0.25">
      <c r="A25" s="247" t="s">
        <v>206</v>
      </c>
      <c r="B25" s="246" t="s">
        <v>239</v>
      </c>
      <c r="C25" s="248" t="s">
        <v>71</v>
      </c>
      <c r="D25" s="248">
        <v>0.45</v>
      </c>
      <c r="E25" s="248">
        <v>2015</v>
      </c>
      <c r="F25" s="248">
        <v>2015</v>
      </c>
      <c r="G25" s="152">
        <v>0.68738509999999997</v>
      </c>
      <c r="H25" s="152">
        <f t="shared" si="4"/>
        <v>0.68738509999999997</v>
      </c>
      <c r="I25" s="250"/>
      <c r="J25" s="251">
        <f>D25</f>
        <v>0.45</v>
      </c>
      <c r="K25" s="251"/>
      <c r="L25" s="251"/>
      <c r="M25" s="251"/>
      <c r="N25" s="251"/>
      <c r="O25" s="248">
        <f t="shared" si="5"/>
        <v>0.45</v>
      </c>
      <c r="P25" s="252">
        <f>'[1]прил 1.1'!P29/1.18</f>
        <v>0.60990847457627118</v>
      </c>
      <c r="Q25" s="252"/>
      <c r="R25" s="252"/>
      <c r="S25" s="252"/>
      <c r="T25" s="252"/>
      <c r="U25" s="249">
        <f t="shared" si="6"/>
        <v>0.60990847457627118</v>
      </c>
      <c r="V25" s="253"/>
    </row>
    <row r="26" spans="1:22" s="254" customFormat="1" ht="23.25" customHeight="1" x14ac:dyDescent="0.25">
      <c r="A26" s="247" t="s">
        <v>207</v>
      </c>
      <c r="B26" s="246" t="s">
        <v>240</v>
      </c>
      <c r="C26" s="248" t="s">
        <v>71</v>
      </c>
      <c r="D26" s="248">
        <v>0.9</v>
      </c>
      <c r="E26" s="248">
        <v>2015</v>
      </c>
      <c r="F26" s="248">
        <v>2015</v>
      </c>
      <c r="G26" s="152">
        <v>1.3307308</v>
      </c>
      <c r="H26" s="152">
        <f t="shared" si="4"/>
        <v>1.3307308</v>
      </c>
      <c r="I26" s="250"/>
      <c r="J26" s="251">
        <f>D26</f>
        <v>0.9</v>
      </c>
      <c r="K26" s="251"/>
      <c r="L26" s="251"/>
      <c r="M26" s="251"/>
      <c r="N26" s="251"/>
      <c r="O26" s="248">
        <f t="shared" si="5"/>
        <v>0.9</v>
      </c>
      <c r="P26" s="252">
        <f>'[1]прил 1.1'!P30/1.18</f>
        <v>1.180741525423729</v>
      </c>
      <c r="Q26" s="252"/>
      <c r="R26" s="252"/>
      <c r="S26" s="252"/>
      <c r="T26" s="252"/>
      <c r="U26" s="249">
        <f t="shared" si="6"/>
        <v>1.180741525423729</v>
      </c>
      <c r="V26" s="253"/>
    </row>
    <row r="27" spans="1:22" s="254" customFormat="1" ht="27.75" customHeight="1" x14ac:dyDescent="0.25">
      <c r="A27" s="247" t="s">
        <v>208</v>
      </c>
      <c r="B27" s="246" t="s">
        <v>241</v>
      </c>
      <c r="C27" s="248" t="s">
        <v>71</v>
      </c>
      <c r="D27" s="248">
        <v>0.97</v>
      </c>
      <c r="E27" s="248">
        <v>2015</v>
      </c>
      <c r="F27" s="248">
        <v>2015</v>
      </c>
      <c r="G27" s="152">
        <v>1.3222235</v>
      </c>
      <c r="H27" s="152">
        <f t="shared" si="4"/>
        <v>1.3222235</v>
      </c>
      <c r="I27" s="250"/>
      <c r="J27" s="251">
        <f>D27</f>
        <v>0.97</v>
      </c>
      <c r="K27" s="251"/>
      <c r="L27" s="251"/>
      <c r="M27" s="251"/>
      <c r="N27" s="251"/>
      <c r="O27" s="248">
        <f t="shared" si="5"/>
        <v>0.97</v>
      </c>
      <c r="P27" s="252">
        <f>'[1]прил 1.1'!P31/1.18</f>
        <v>1.1731932203389832</v>
      </c>
      <c r="Q27" s="252"/>
      <c r="R27" s="252"/>
      <c r="S27" s="252"/>
      <c r="T27" s="252"/>
      <c r="U27" s="249">
        <f t="shared" si="6"/>
        <v>1.1731932203389832</v>
      </c>
      <c r="V27" s="253"/>
    </row>
    <row r="28" spans="1:22" s="187" customFormat="1" ht="27" customHeight="1" x14ac:dyDescent="0.25">
      <c r="A28" s="179" t="s">
        <v>202</v>
      </c>
      <c r="B28" s="191" t="s">
        <v>189</v>
      </c>
      <c r="C28" s="181"/>
      <c r="D28" s="181">
        <f>SUM(D29:D39)</f>
        <v>25.365000000000002</v>
      </c>
      <c r="E28" s="181"/>
      <c r="F28" s="181"/>
      <c r="G28" s="183">
        <f t="shared" ref="G28:M28" si="7">SUM(G29:G39)</f>
        <v>45.733475459999994</v>
      </c>
      <c r="H28" s="183">
        <f t="shared" si="7"/>
        <v>45.733475459999994</v>
      </c>
      <c r="I28" s="181">
        <f t="shared" si="7"/>
        <v>0</v>
      </c>
      <c r="J28" s="183">
        <f t="shared" si="7"/>
        <v>4.08</v>
      </c>
      <c r="K28" s="181">
        <f t="shared" si="7"/>
        <v>7.327</v>
      </c>
      <c r="L28" s="181">
        <f t="shared" si="7"/>
        <v>3.6349999999999998</v>
      </c>
      <c r="M28" s="181">
        <f t="shared" si="7"/>
        <v>3.746</v>
      </c>
      <c r="N28" s="181">
        <f t="shared" ref="N28:U28" si="8">SUM(N29:N39)</f>
        <v>6.577</v>
      </c>
      <c r="O28" s="181">
        <f t="shared" si="8"/>
        <v>25.365000000000002</v>
      </c>
      <c r="P28" s="183">
        <f t="shared" si="8"/>
        <v>6.7613124067796608</v>
      </c>
      <c r="Q28" s="183">
        <f t="shared" si="8"/>
        <v>12.04569</v>
      </c>
      <c r="R28" s="183">
        <f t="shared" si="8"/>
        <v>6.3219349999999999</v>
      </c>
      <c r="S28" s="183">
        <f t="shared" si="8"/>
        <v>6.5890409999999999</v>
      </c>
      <c r="T28" s="183">
        <f t="shared" si="8"/>
        <v>12.971803</v>
      </c>
      <c r="U28" s="183">
        <f t="shared" si="8"/>
        <v>44.689781406779659</v>
      </c>
      <c r="V28" s="186"/>
    </row>
    <row r="29" spans="1:22" s="71" customFormat="1" ht="36.75" customHeight="1" x14ac:dyDescent="0.25">
      <c r="A29" s="149" t="s">
        <v>209</v>
      </c>
      <c r="B29" s="178" t="s">
        <v>242</v>
      </c>
      <c r="C29" s="151" t="s">
        <v>71</v>
      </c>
      <c r="D29" s="151">
        <v>1.355</v>
      </c>
      <c r="E29" s="151">
        <v>2015</v>
      </c>
      <c r="F29" s="151">
        <v>2015</v>
      </c>
      <c r="G29" s="152">
        <f>2166869*1.18/1000000</f>
        <v>2.5569054200000001</v>
      </c>
      <c r="H29" s="152">
        <f t="shared" ref="H29:H39" si="9">G29</f>
        <v>2.5569054200000001</v>
      </c>
      <c r="I29" s="153"/>
      <c r="J29" s="155">
        <f>D29</f>
        <v>1.355</v>
      </c>
      <c r="K29" s="153"/>
      <c r="L29" s="153"/>
      <c r="M29" s="153"/>
      <c r="N29" s="153"/>
      <c r="O29" s="151">
        <f>J29</f>
        <v>1.355</v>
      </c>
      <c r="P29" s="156">
        <v>2.2687119999999998</v>
      </c>
      <c r="Q29" s="156"/>
      <c r="R29" s="156"/>
      <c r="S29" s="156"/>
      <c r="T29" s="156"/>
      <c r="U29" s="152">
        <f>P29</f>
        <v>2.2687119999999998</v>
      </c>
      <c r="V29" s="186"/>
    </row>
    <row r="30" spans="1:22" s="71" customFormat="1" ht="40.5" customHeight="1" x14ac:dyDescent="0.25">
      <c r="A30" s="149" t="s">
        <v>210</v>
      </c>
      <c r="B30" s="178" t="s">
        <v>243</v>
      </c>
      <c r="C30" s="151" t="s">
        <v>71</v>
      </c>
      <c r="D30" s="151">
        <v>1.0920000000000001</v>
      </c>
      <c r="E30" s="151">
        <v>2019</v>
      </c>
      <c r="F30" s="151">
        <v>2019</v>
      </c>
      <c r="G30" s="152">
        <f>1827540*1.18/1000000</f>
        <v>2.1564971999999996</v>
      </c>
      <c r="H30" s="152">
        <f t="shared" si="9"/>
        <v>2.1564971999999996</v>
      </c>
      <c r="I30" s="153"/>
      <c r="J30" s="153"/>
      <c r="K30" s="153"/>
      <c r="L30" s="153"/>
      <c r="M30" s="153"/>
      <c r="N30" s="155">
        <f>D30</f>
        <v>1.0920000000000001</v>
      </c>
      <c r="O30" s="151">
        <f t="shared" ref="O30:O38" si="10">SUM(J30:N30)</f>
        <v>1.0920000000000001</v>
      </c>
      <c r="P30" s="156"/>
      <c r="Q30" s="156"/>
      <c r="R30" s="156"/>
      <c r="S30" s="156"/>
      <c r="T30" s="156">
        <v>2.2949259999999998</v>
      </c>
      <c r="U30" s="152">
        <f t="shared" ref="U30:U39" si="11">SUM(P30:T30)</f>
        <v>2.2949259999999998</v>
      </c>
      <c r="V30" s="186"/>
    </row>
    <row r="31" spans="1:22" s="71" customFormat="1" ht="39.75" customHeight="1" x14ac:dyDescent="0.25">
      <c r="A31" s="149" t="s">
        <v>211</v>
      </c>
      <c r="B31" s="178" t="s">
        <v>245</v>
      </c>
      <c r="C31" s="151" t="s">
        <v>71</v>
      </c>
      <c r="D31" s="151">
        <v>2.0649999999999999</v>
      </c>
      <c r="E31" s="151">
        <v>2019</v>
      </c>
      <c r="F31" s="151">
        <v>2019</v>
      </c>
      <c r="G31" s="152">
        <f>3276243*1.18/1000000</f>
        <v>3.8659667399999997</v>
      </c>
      <c r="H31" s="152">
        <f t="shared" si="9"/>
        <v>3.8659667399999997</v>
      </c>
      <c r="I31" s="153"/>
      <c r="J31" s="153"/>
      <c r="K31" s="153"/>
      <c r="L31" s="153"/>
      <c r="M31" s="153"/>
      <c r="N31" s="155">
        <f>D31</f>
        <v>2.0649999999999999</v>
      </c>
      <c r="O31" s="151">
        <f t="shared" si="10"/>
        <v>2.0649999999999999</v>
      </c>
      <c r="P31" s="156"/>
      <c r="Q31" s="156"/>
      <c r="R31" s="156"/>
      <c r="S31" s="156"/>
      <c r="T31" s="156">
        <v>4.1141300000000003</v>
      </c>
      <c r="U31" s="152">
        <f t="shared" si="11"/>
        <v>4.1141300000000003</v>
      </c>
      <c r="V31" s="186"/>
    </row>
    <row r="32" spans="1:22" s="71" customFormat="1" ht="40.5" customHeight="1" x14ac:dyDescent="0.25">
      <c r="A32" s="149" t="s">
        <v>212</v>
      </c>
      <c r="B32" s="178" t="s">
        <v>246</v>
      </c>
      <c r="C32" s="151" t="s">
        <v>71</v>
      </c>
      <c r="D32" s="151">
        <v>2.08</v>
      </c>
      <c r="E32" s="151">
        <v>2016</v>
      </c>
      <c r="F32" s="151">
        <v>2016</v>
      </c>
      <c r="G32" s="152">
        <f>3296653*1.18/1000000</f>
        <v>3.8900505399999994</v>
      </c>
      <c r="H32" s="152">
        <f t="shared" si="9"/>
        <v>3.8900505399999994</v>
      </c>
      <c r="I32" s="153"/>
      <c r="J32" s="153"/>
      <c r="K32" s="155">
        <f>D32</f>
        <v>2.08</v>
      </c>
      <c r="L32" s="153"/>
      <c r="M32" s="153"/>
      <c r="N32" s="155"/>
      <c r="O32" s="151">
        <f t="shared" si="10"/>
        <v>2.08</v>
      </c>
      <c r="P32" s="156"/>
      <c r="Q32" s="156">
        <v>3.6138210000000002</v>
      </c>
      <c r="R32" s="156"/>
      <c r="S32" s="156"/>
      <c r="T32" s="156"/>
      <c r="U32" s="152">
        <f t="shared" si="11"/>
        <v>3.6138210000000002</v>
      </c>
      <c r="V32" s="186"/>
    </row>
    <row r="33" spans="1:22" s="71" customFormat="1" ht="38.25" customHeight="1" x14ac:dyDescent="0.25">
      <c r="A33" s="149" t="s">
        <v>213</v>
      </c>
      <c r="B33" s="178" t="s">
        <v>268</v>
      </c>
      <c r="C33" s="151" t="s">
        <v>71</v>
      </c>
      <c r="D33" s="151">
        <v>0.96499999999999997</v>
      </c>
      <c r="E33" s="151">
        <v>2015</v>
      </c>
      <c r="F33" s="151">
        <v>2015</v>
      </c>
      <c r="G33" s="152">
        <f>1548076*1.18/1000000</f>
        <v>1.8267296799999999</v>
      </c>
      <c r="H33" s="152">
        <f t="shared" si="9"/>
        <v>1.8267296799999999</v>
      </c>
      <c r="I33" s="153"/>
      <c r="J33" s="155">
        <f>D33</f>
        <v>0.96499999999999997</v>
      </c>
      <c r="K33" s="155"/>
      <c r="L33" s="155"/>
      <c r="M33" s="155"/>
      <c r="N33" s="155"/>
      <c r="O33" s="151">
        <f t="shared" si="10"/>
        <v>0.96499999999999997</v>
      </c>
      <c r="P33" s="156">
        <v>1.6208359999999999</v>
      </c>
      <c r="Q33" s="156"/>
      <c r="R33" s="156"/>
      <c r="S33" s="156"/>
      <c r="T33" s="156"/>
      <c r="U33" s="152">
        <f t="shared" si="11"/>
        <v>1.6208359999999999</v>
      </c>
      <c r="V33" s="186"/>
    </row>
    <row r="34" spans="1:22" s="71" customFormat="1" ht="37.5" customHeight="1" x14ac:dyDescent="0.25">
      <c r="A34" s="149" t="s">
        <v>214</v>
      </c>
      <c r="B34" s="178" t="s">
        <v>247</v>
      </c>
      <c r="C34" s="151" t="s">
        <v>71</v>
      </c>
      <c r="D34" s="151">
        <v>3.746</v>
      </c>
      <c r="E34" s="151">
        <v>2018</v>
      </c>
      <c r="F34" s="151">
        <v>2018</v>
      </c>
      <c r="G34" s="152">
        <f>5477985*1.18/1000000</f>
        <v>6.4640222999999999</v>
      </c>
      <c r="H34" s="152">
        <f t="shared" si="9"/>
        <v>6.4640222999999999</v>
      </c>
      <c r="I34" s="153"/>
      <c r="J34" s="155"/>
      <c r="K34" s="155"/>
      <c r="L34" s="155"/>
      <c r="M34" s="155">
        <f>D34</f>
        <v>3.746</v>
      </c>
      <c r="N34" s="155"/>
      <c r="O34" s="151">
        <f t="shared" si="10"/>
        <v>3.746</v>
      </c>
      <c r="P34" s="156"/>
      <c r="Q34" s="156"/>
      <c r="R34" s="156"/>
      <c r="S34" s="156">
        <v>6.5890409999999999</v>
      </c>
      <c r="T34" s="156"/>
      <c r="U34" s="152">
        <f t="shared" si="11"/>
        <v>6.5890409999999999</v>
      </c>
      <c r="V34" s="186"/>
    </row>
    <row r="35" spans="1:22" s="71" customFormat="1" ht="36" customHeight="1" x14ac:dyDescent="0.25">
      <c r="A35" s="149" t="s">
        <v>215</v>
      </c>
      <c r="B35" s="178" t="s">
        <v>248</v>
      </c>
      <c r="C35" s="151" t="s">
        <v>71</v>
      </c>
      <c r="D35" s="151">
        <v>3.6349999999999998</v>
      </c>
      <c r="E35" s="151">
        <v>2017</v>
      </c>
      <c r="F35" s="151">
        <v>2017</v>
      </c>
      <c r="G35" s="152">
        <f>5502948*1.18/1000000</f>
        <v>6.4934786399999993</v>
      </c>
      <c r="H35" s="152">
        <f t="shared" si="9"/>
        <v>6.4934786399999993</v>
      </c>
      <c r="I35" s="153"/>
      <c r="J35" s="155"/>
      <c r="K35" s="155"/>
      <c r="L35" s="155">
        <f>D35</f>
        <v>3.6349999999999998</v>
      </c>
      <c r="M35" s="155"/>
      <c r="N35" s="155"/>
      <c r="O35" s="151">
        <f t="shared" si="10"/>
        <v>3.6349999999999998</v>
      </c>
      <c r="P35" s="156"/>
      <c r="Q35" s="156"/>
      <c r="R35" s="156">
        <v>6.3219349999999999</v>
      </c>
      <c r="S35" s="156"/>
      <c r="T35" s="156"/>
      <c r="U35" s="152">
        <f t="shared" si="11"/>
        <v>6.3219349999999999</v>
      </c>
      <c r="V35" s="186"/>
    </row>
    <row r="36" spans="1:22" s="71" customFormat="1" ht="40.5" customHeight="1" x14ac:dyDescent="0.25">
      <c r="A36" s="149" t="s">
        <v>216</v>
      </c>
      <c r="B36" s="178" t="s">
        <v>249</v>
      </c>
      <c r="C36" s="151" t="s">
        <v>71</v>
      </c>
      <c r="D36" s="151">
        <v>1.21</v>
      </c>
      <c r="E36" s="151">
        <v>2019</v>
      </c>
      <c r="F36" s="151">
        <v>2019</v>
      </c>
      <c r="G36" s="152">
        <f>1831095*1.18/1000000</f>
        <v>2.1606920999999999</v>
      </c>
      <c r="H36" s="152">
        <f t="shared" si="9"/>
        <v>2.1606920999999999</v>
      </c>
      <c r="I36" s="153"/>
      <c r="J36" s="155"/>
      <c r="K36" s="155"/>
      <c r="L36" s="155"/>
      <c r="M36" s="155"/>
      <c r="N36" s="155">
        <f>D36</f>
        <v>1.21</v>
      </c>
      <c r="O36" s="151">
        <f t="shared" si="10"/>
        <v>1.21</v>
      </c>
      <c r="P36" s="156"/>
      <c r="Q36" s="156"/>
      <c r="R36" s="156"/>
      <c r="S36" s="156"/>
      <c r="T36" s="156">
        <v>2.299391</v>
      </c>
      <c r="U36" s="152">
        <f t="shared" si="11"/>
        <v>2.299391</v>
      </c>
      <c r="V36" s="186"/>
    </row>
    <row r="37" spans="1:22" s="71" customFormat="1" ht="41.25" customHeight="1" x14ac:dyDescent="0.25">
      <c r="A37" s="149" t="s">
        <v>217</v>
      </c>
      <c r="B37" s="178" t="s">
        <v>250</v>
      </c>
      <c r="C37" s="151" t="s">
        <v>71</v>
      </c>
      <c r="D37" s="151">
        <v>2.21</v>
      </c>
      <c r="E37" s="151">
        <v>2019</v>
      </c>
      <c r="F37" s="151">
        <v>2019</v>
      </c>
      <c r="G37" s="152">
        <f>3395078*1.18/1000000</f>
        <v>4.0061920399999993</v>
      </c>
      <c r="H37" s="152">
        <f t="shared" si="9"/>
        <v>4.0061920399999993</v>
      </c>
      <c r="I37" s="153"/>
      <c r="J37" s="155"/>
      <c r="K37" s="155"/>
      <c r="L37" s="155"/>
      <c r="M37" s="155"/>
      <c r="N37" s="155">
        <f>D37</f>
        <v>2.21</v>
      </c>
      <c r="O37" s="151">
        <f t="shared" si="10"/>
        <v>2.21</v>
      </c>
      <c r="P37" s="156"/>
      <c r="Q37" s="156"/>
      <c r="R37" s="156"/>
      <c r="S37" s="156"/>
      <c r="T37" s="156">
        <v>4.2633559999999999</v>
      </c>
      <c r="U37" s="152">
        <f t="shared" si="11"/>
        <v>4.2633559999999999</v>
      </c>
      <c r="V37" s="186"/>
    </row>
    <row r="38" spans="1:22" s="71" customFormat="1" ht="37.5" customHeight="1" x14ac:dyDescent="0.25">
      <c r="A38" s="149" t="s">
        <v>218</v>
      </c>
      <c r="B38" s="178" t="s">
        <v>251</v>
      </c>
      <c r="C38" s="151" t="s">
        <v>71</v>
      </c>
      <c r="D38" s="151">
        <v>5.2469999999999999</v>
      </c>
      <c r="E38" s="151">
        <v>2016</v>
      </c>
      <c r="F38" s="151">
        <v>2016</v>
      </c>
      <c r="G38" s="152">
        <f>7691845*1.18/1000000</f>
        <v>9.0763771000000002</v>
      </c>
      <c r="H38" s="152">
        <f t="shared" si="9"/>
        <v>9.0763771000000002</v>
      </c>
      <c r="I38" s="153"/>
      <c r="J38" s="155"/>
      <c r="K38" s="155">
        <f>D38</f>
        <v>5.2469999999999999</v>
      </c>
      <c r="L38" s="155"/>
      <c r="M38" s="155"/>
      <c r="N38" s="155"/>
      <c r="O38" s="151">
        <f t="shared" si="10"/>
        <v>5.2469999999999999</v>
      </c>
      <c r="P38" s="156"/>
      <c r="Q38" s="156">
        <v>8.4318690000000007</v>
      </c>
      <c r="R38" s="156"/>
      <c r="S38" s="156"/>
      <c r="T38" s="156"/>
      <c r="U38" s="152">
        <f t="shared" si="11"/>
        <v>8.4318690000000007</v>
      </c>
      <c r="V38" s="186"/>
    </row>
    <row r="39" spans="1:22" s="254" customFormat="1" ht="37.5" customHeight="1" x14ac:dyDescent="0.25">
      <c r="A39" s="247" t="s">
        <v>219</v>
      </c>
      <c r="B39" s="246" t="s">
        <v>252</v>
      </c>
      <c r="C39" s="248" t="s">
        <v>71</v>
      </c>
      <c r="D39" s="248">
        <v>1.76</v>
      </c>
      <c r="E39" s="248">
        <v>2015</v>
      </c>
      <c r="F39" s="248">
        <v>2015</v>
      </c>
      <c r="G39" s="152">
        <v>3.2365637</v>
      </c>
      <c r="H39" s="175">
        <f t="shared" si="9"/>
        <v>3.2365637</v>
      </c>
      <c r="I39" s="250"/>
      <c r="J39" s="251">
        <f>D39</f>
        <v>1.76</v>
      </c>
      <c r="K39" s="251"/>
      <c r="L39" s="251"/>
      <c r="M39" s="251"/>
      <c r="N39" s="251"/>
      <c r="O39" s="248">
        <f>SUM(J39:N39)</f>
        <v>1.76</v>
      </c>
      <c r="P39" s="252">
        <f>'[1]прил 1.1'!P43/1.18</f>
        <v>2.8717644067796613</v>
      </c>
      <c r="Q39" s="252"/>
      <c r="R39" s="252"/>
      <c r="S39" s="252"/>
      <c r="T39" s="252"/>
      <c r="U39" s="249">
        <f t="shared" si="11"/>
        <v>2.8717644067796613</v>
      </c>
      <c r="V39" s="253"/>
    </row>
    <row r="40" spans="1:22" s="187" customFormat="1" ht="39" customHeight="1" x14ac:dyDescent="0.25">
      <c r="A40" s="179" t="s">
        <v>220</v>
      </c>
      <c r="B40" s="192" t="s">
        <v>114</v>
      </c>
      <c r="C40" s="181" t="s">
        <v>71</v>
      </c>
      <c r="D40" s="181">
        <v>0.57499999999999996</v>
      </c>
      <c r="E40" s="181">
        <v>2018</v>
      </c>
      <c r="F40" s="181">
        <v>2018</v>
      </c>
      <c r="G40" s="183">
        <f>1009691*1.18/1000000</f>
        <v>1.1914353799999999</v>
      </c>
      <c r="H40" s="183">
        <f>G40</f>
        <v>1.1914353799999999</v>
      </c>
      <c r="I40" s="184"/>
      <c r="J40" s="182"/>
      <c r="K40" s="182"/>
      <c r="L40" s="182"/>
      <c r="M40" s="182">
        <f>D40</f>
        <v>0.57499999999999996</v>
      </c>
      <c r="N40" s="182"/>
      <c r="O40" s="181">
        <f>SUM(J40:N40)</f>
        <v>0.57499999999999996</v>
      </c>
      <c r="P40" s="185"/>
      <c r="Q40" s="185"/>
      <c r="R40" s="185"/>
      <c r="S40" s="185">
        <v>1.2144779999999999</v>
      </c>
      <c r="T40" s="185"/>
      <c r="U40" s="183">
        <f>SUM(P40:T40)</f>
        <v>1.2144779999999999</v>
      </c>
      <c r="V40" s="186"/>
    </row>
    <row r="41" spans="1:22" s="187" customFormat="1" ht="25.5" customHeight="1" x14ac:dyDescent="0.25">
      <c r="A41" s="179" t="s">
        <v>221</v>
      </c>
      <c r="B41" s="245" t="s">
        <v>187</v>
      </c>
      <c r="C41" s="181"/>
      <c r="D41" s="181">
        <f>SUM(D42:D54)</f>
        <v>8.0889999999999986</v>
      </c>
      <c r="E41" s="181"/>
      <c r="F41" s="181"/>
      <c r="G41" s="193">
        <f t="shared" ref="G41:N41" si="12">SUM(G42:G54)</f>
        <v>7.7819477799999985</v>
      </c>
      <c r="H41" s="193">
        <f t="shared" si="12"/>
        <v>7.7819477799999985</v>
      </c>
      <c r="I41" s="181">
        <f t="shared" si="12"/>
        <v>0</v>
      </c>
      <c r="J41" s="181">
        <f t="shared" si="12"/>
        <v>1.1280000000000001</v>
      </c>
      <c r="K41" s="181">
        <f t="shared" si="12"/>
        <v>0</v>
      </c>
      <c r="L41" s="181">
        <f t="shared" si="12"/>
        <v>3.4699999999999998</v>
      </c>
      <c r="M41" s="181">
        <f t="shared" si="12"/>
        <v>2.891</v>
      </c>
      <c r="N41" s="181">
        <f t="shared" si="12"/>
        <v>0.6</v>
      </c>
      <c r="O41" s="181">
        <f t="shared" ref="O41:U41" si="13">SUM(O42:O54)</f>
        <v>8.0889999999999986</v>
      </c>
      <c r="P41" s="183">
        <f t="shared" si="13"/>
        <v>0.99767600000000001</v>
      </c>
      <c r="Q41" s="183">
        <f t="shared" si="13"/>
        <v>0</v>
      </c>
      <c r="R41" s="183">
        <f t="shared" si="13"/>
        <v>3.210877</v>
      </c>
      <c r="S41" s="183">
        <f t="shared" si="13"/>
        <v>2.8176440000000005</v>
      </c>
      <c r="T41" s="183">
        <f t="shared" si="13"/>
        <v>0.63356599999999996</v>
      </c>
      <c r="U41" s="183">
        <f t="shared" si="13"/>
        <v>7.6597629999999999</v>
      </c>
      <c r="V41" s="186"/>
    </row>
    <row r="42" spans="1:22" s="71" customFormat="1" ht="36" customHeight="1" x14ac:dyDescent="0.25">
      <c r="A42" s="149" t="s">
        <v>222</v>
      </c>
      <c r="B42" s="178" t="s">
        <v>253</v>
      </c>
      <c r="C42" s="151" t="s">
        <v>71</v>
      </c>
      <c r="D42" s="151">
        <v>0.46300000000000002</v>
      </c>
      <c r="E42" s="151">
        <v>2015</v>
      </c>
      <c r="F42" s="151">
        <v>2015</v>
      </c>
      <c r="G42" s="152">
        <f>385579*1.18/1000000</f>
        <v>0.45498321999999997</v>
      </c>
      <c r="H42" s="152">
        <f>G42</f>
        <v>0.45498321999999997</v>
      </c>
      <c r="I42" s="153"/>
      <c r="J42" s="155">
        <f>D42</f>
        <v>0.46300000000000002</v>
      </c>
      <c r="K42" s="155"/>
      <c r="L42" s="155"/>
      <c r="M42" s="155"/>
      <c r="N42" s="155"/>
      <c r="O42" s="151">
        <f>D42</f>
        <v>0.46300000000000002</v>
      </c>
      <c r="P42" s="156">
        <v>0.40370099999999998</v>
      </c>
      <c r="Q42" s="156"/>
      <c r="R42" s="156"/>
      <c r="S42" s="156"/>
      <c r="T42" s="156"/>
      <c r="U42" s="152">
        <f>P42</f>
        <v>0.40370099999999998</v>
      </c>
      <c r="V42" s="186"/>
    </row>
    <row r="43" spans="1:22" s="71" customFormat="1" ht="24" customHeight="1" x14ac:dyDescent="0.25">
      <c r="A43" s="149" t="s">
        <v>223</v>
      </c>
      <c r="B43" s="178" t="s">
        <v>254</v>
      </c>
      <c r="C43" s="151" t="s">
        <v>71</v>
      </c>
      <c r="D43" s="151">
        <v>0.71599999999999997</v>
      </c>
      <c r="E43" s="151">
        <v>2018</v>
      </c>
      <c r="F43" s="151">
        <v>2018</v>
      </c>
      <c r="G43" s="152">
        <f>565719*1.18/1000000</f>
        <v>0.66754841999999992</v>
      </c>
      <c r="H43" s="152">
        <f t="shared" ref="H43:H54" si="14">G43</f>
        <v>0.66754841999999992</v>
      </c>
      <c r="I43" s="153"/>
      <c r="J43" s="153"/>
      <c r="K43" s="153"/>
      <c r="L43" s="153"/>
      <c r="M43" s="155">
        <f>D43</f>
        <v>0.71599999999999997</v>
      </c>
      <c r="N43" s="155"/>
      <c r="O43" s="151">
        <f>M43</f>
        <v>0.71599999999999997</v>
      </c>
      <c r="P43" s="156"/>
      <c r="Q43" s="156"/>
      <c r="R43" s="156"/>
      <c r="S43" s="156">
        <v>0.68045900000000004</v>
      </c>
      <c r="T43" s="156"/>
      <c r="U43" s="152">
        <f>S43</f>
        <v>0.68045900000000004</v>
      </c>
      <c r="V43" s="186"/>
    </row>
    <row r="44" spans="1:22" s="71" customFormat="1" ht="25.5" customHeight="1" x14ac:dyDescent="0.25">
      <c r="A44" s="149" t="s">
        <v>224</v>
      </c>
      <c r="B44" s="178" t="s">
        <v>255</v>
      </c>
      <c r="C44" s="151" t="s">
        <v>71</v>
      </c>
      <c r="D44" s="151">
        <v>0.6</v>
      </c>
      <c r="E44" s="151">
        <v>2017</v>
      </c>
      <c r="F44" s="151">
        <v>2017</v>
      </c>
      <c r="G44" s="152">
        <f>504534*1.18/1000000</f>
        <v>0.59535011999999998</v>
      </c>
      <c r="H44" s="152">
        <f t="shared" si="14"/>
        <v>0.59535011999999998</v>
      </c>
      <c r="I44" s="153"/>
      <c r="J44" s="153"/>
      <c r="K44" s="153"/>
      <c r="L44" s="155">
        <f>D44</f>
        <v>0.6</v>
      </c>
      <c r="M44" s="153"/>
      <c r="N44" s="153"/>
      <c r="O44" s="151">
        <f>L44</f>
        <v>0.6</v>
      </c>
      <c r="P44" s="156"/>
      <c r="Q44" s="156"/>
      <c r="R44" s="156">
        <v>0.57962199999999997</v>
      </c>
      <c r="S44" s="156"/>
      <c r="T44" s="156"/>
      <c r="U44" s="152">
        <f>R44</f>
        <v>0.57962199999999997</v>
      </c>
      <c r="V44" s="186"/>
    </row>
    <row r="45" spans="1:22" s="71" customFormat="1" ht="24.75" customHeight="1" x14ac:dyDescent="0.25">
      <c r="A45" s="149" t="s">
        <v>225</v>
      </c>
      <c r="B45" s="178" t="s">
        <v>256</v>
      </c>
      <c r="C45" s="151" t="s">
        <v>71</v>
      </c>
      <c r="D45" s="151">
        <v>0.42</v>
      </c>
      <c r="E45" s="151">
        <v>2017</v>
      </c>
      <c r="F45" s="151">
        <v>2017</v>
      </c>
      <c r="G45" s="152">
        <f>355162*1.18/1000000</f>
        <v>0.41909115999999996</v>
      </c>
      <c r="H45" s="152">
        <f t="shared" si="14"/>
        <v>0.41909115999999996</v>
      </c>
      <c r="I45" s="153"/>
      <c r="J45" s="153"/>
      <c r="K45" s="153"/>
      <c r="L45" s="155">
        <f>D45</f>
        <v>0.42</v>
      </c>
      <c r="M45" s="153"/>
      <c r="N45" s="153"/>
      <c r="O45" s="151">
        <f>L45</f>
        <v>0.42</v>
      </c>
      <c r="P45" s="156"/>
      <c r="Q45" s="156"/>
      <c r="R45" s="156">
        <v>0.40801999999999999</v>
      </c>
      <c r="S45" s="156"/>
      <c r="T45" s="156"/>
      <c r="U45" s="152">
        <f>R45</f>
        <v>0.40801999999999999</v>
      </c>
      <c r="V45" s="186"/>
    </row>
    <row r="46" spans="1:22" s="71" customFormat="1" ht="27.75" customHeight="1" x14ac:dyDescent="0.25">
      <c r="A46" s="149" t="s">
        <v>226</v>
      </c>
      <c r="B46" s="178" t="s">
        <v>257</v>
      </c>
      <c r="C46" s="151" t="s">
        <v>71</v>
      </c>
      <c r="D46" s="151">
        <v>0.55000000000000004</v>
      </c>
      <c r="E46" s="151">
        <v>2017</v>
      </c>
      <c r="F46" s="151">
        <v>2017</v>
      </c>
      <c r="G46" s="152">
        <f>429632*1.18/1000000</f>
        <v>0.50696575999999993</v>
      </c>
      <c r="H46" s="152">
        <f t="shared" si="14"/>
        <v>0.50696575999999993</v>
      </c>
      <c r="I46" s="153"/>
      <c r="J46" s="153"/>
      <c r="K46" s="153"/>
      <c r="L46" s="155">
        <f>D46</f>
        <v>0.55000000000000004</v>
      </c>
      <c r="M46" s="153"/>
      <c r="N46" s="153"/>
      <c r="O46" s="151">
        <f>L46</f>
        <v>0.55000000000000004</v>
      </c>
      <c r="P46" s="156"/>
      <c r="Q46" s="156"/>
      <c r="R46" s="156">
        <v>0.49357299999999998</v>
      </c>
      <c r="S46" s="156"/>
      <c r="T46" s="156"/>
      <c r="U46" s="152">
        <f>R46</f>
        <v>0.49357299999999998</v>
      </c>
      <c r="V46" s="186"/>
    </row>
    <row r="47" spans="1:22" s="71" customFormat="1" ht="37.5" customHeight="1" x14ac:dyDescent="0.25">
      <c r="A47" s="149" t="s">
        <v>227</v>
      </c>
      <c r="B47" s="178" t="s">
        <v>258</v>
      </c>
      <c r="C47" s="151" t="s">
        <v>71</v>
      </c>
      <c r="D47" s="151">
        <v>1.1000000000000001</v>
      </c>
      <c r="E47" s="151">
        <v>2017</v>
      </c>
      <c r="F47" s="151">
        <v>2017</v>
      </c>
      <c r="G47" s="152">
        <f>850756*1.18/1000000</f>
        <v>1.00389208</v>
      </c>
      <c r="H47" s="152">
        <f t="shared" si="14"/>
        <v>1.00389208</v>
      </c>
      <c r="I47" s="153"/>
      <c r="J47" s="153"/>
      <c r="K47" s="153"/>
      <c r="L47" s="153">
        <f>D47</f>
        <v>1.1000000000000001</v>
      </c>
      <c r="M47" s="153"/>
      <c r="N47" s="153"/>
      <c r="O47" s="151">
        <f t="shared" ref="O47:O54" si="15">SUM(J47:N47)</f>
        <v>1.1000000000000001</v>
      </c>
      <c r="P47" s="156"/>
      <c r="Q47" s="156"/>
      <c r="R47" s="156">
        <v>0.97737200000000002</v>
      </c>
      <c r="S47" s="156"/>
      <c r="T47" s="156"/>
      <c r="U47" s="152">
        <f t="shared" ref="U47:U54" si="16">SUM(P47:T47)</f>
        <v>0.97737200000000002</v>
      </c>
      <c r="V47" s="186"/>
    </row>
    <row r="48" spans="1:22" s="71" customFormat="1" ht="25.5" customHeight="1" x14ac:dyDescent="0.25">
      <c r="A48" s="149" t="s">
        <v>228</v>
      </c>
      <c r="B48" s="178" t="s">
        <v>259</v>
      </c>
      <c r="C48" s="151" t="s">
        <v>71</v>
      </c>
      <c r="D48" s="151">
        <v>0.55000000000000004</v>
      </c>
      <c r="E48" s="151">
        <v>2018</v>
      </c>
      <c r="F48" s="151">
        <v>2018</v>
      </c>
      <c r="G48" s="152">
        <f>429632*1.18/1000000</f>
        <v>0.50696575999999993</v>
      </c>
      <c r="H48" s="152">
        <f t="shared" si="14"/>
        <v>0.50696575999999993</v>
      </c>
      <c r="I48" s="153"/>
      <c r="J48" s="153"/>
      <c r="K48" s="153"/>
      <c r="L48" s="153"/>
      <c r="M48" s="155">
        <f>D48</f>
        <v>0.55000000000000004</v>
      </c>
      <c r="N48" s="153"/>
      <c r="O48" s="151">
        <f t="shared" si="15"/>
        <v>0.55000000000000004</v>
      </c>
      <c r="P48" s="156"/>
      <c r="Q48" s="156"/>
      <c r="R48" s="156"/>
      <c r="S48" s="156">
        <v>0.51676999999999995</v>
      </c>
      <c r="T48" s="156"/>
      <c r="U48" s="152">
        <f t="shared" si="16"/>
        <v>0.51676999999999995</v>
      </c>
      <c r="V48" s="186"/>
    </row>
    <row r="49" spans="1:22" s="71" customFormat="1" ht="43.5" customHeight="1" x14ac:dyDescent="0.25">
      <c r="A49" s="149" t="s">
        <v>229</v>
      </c>
      <c r="B49" s="178" t="s">
        <v>260</v>
      </c>
      <c r="C49" s="151" t="s">
        <v>71</v>
      </c>
      <c r="D49" s="151">
        <v>0.47499999999999998</v>
      </c>
      <c r="E49" s="151">
        <v>2018</v>
      </c>
      <c r="F49" s="151">
        <v>2018</v>
      </c>
      <c r="G49" s="152">
        <f>389675*1.18/1000000</f>
        <v>0.45981650000000002</v>
      </c>
      <c r="H49" s="152">
        <f t="shared" si="14"/>
        <v>0.45981650000000002</v>
      </c>
      <c r="I49" s="153"/>
      <c r="J49" s="153"/>
      <c r="K49" s="153"/>
      <c r="L49" s="153"/>
      <c r="M49" s="155">
        <f>D49</f>
        <v>0.47499999999999998</v>
      </c>
      <c r="N49" s="153"/>
      <c r="O49" s="151">
        <f t="shared" si="15"/>
        <v>0.47499999999999998</v>
      </c>
      <c r="P49" s="156"/>
      <c r="Q49" s="156"/>
      <c r="R49" s="156"/>
      <c r="S49" s="156">
        <v>0.46870899999999999</v>
      </c>
      <c r="T49" s="156"/>
      <c r="U49" s="152">
        <f t="shared" si="16"/>
        <v>0.46870899999999999</v>
      </c>
      <c r="V49" s="186"/>
    </row>
    <row r="50" spans="1:22" s="71" customFormat="1" ht="40.5" customHeight="1" x14ac:dyDescent="0.25">
      <c r="A50" s="149" t="s">
        <v>230</v>
      </c>
      <c r="B50" s="246" t="s">
        <v>261</v>
      </c>
      <c r="C50" s="151" t="s">
        <v>71</v>
      </c>
      <c r="D50" s="151">
        <v>0.8</v>
      </c>
      <c r="E50" s="151">
        <v>2017</v>
      </c>
      <c r="F50" s="151">
        <v>2017</v>
      </c>
      <c r="G50" s="152">
        <f>654833*1.18/1000000</f>
        <v>0.77270293999999995</v>
      </c>
      <c r="H50" s="152">
        <f t="shared" si="14"/>
        <v>0.77270293999999995</v>
      </c>
      <c r="I50" s="153"/>
      <c r="J50" s="153"/>
      <c r="K50" s="153"/>
      <c r="L50" s="155">
        <f>D50</f>
        <v>0.8</v>
      </c>
      <c r="M50" s="153"/>
      <c r="N50" s="153"/>
      <c r="O50" s="151">
        <f t="shared" si="15"/>
        <v>0.8</v>
      </c>
      <c r="P50" s="156"/>
      <c r="Q50" s="156"/>
      <c r="R50" s="156">
        <v>0.75229000000000001</v>
      </c>
      <c r="S50" s="156"/>
      <c r="T50" s="156"/>
      <c r="U50" s="152">
        <f t="shared" si="16"/>
        <v>0.75229000000000001</v>
      </c>
      <c r="V50" s="186"/>
    </row>
    <row r="51" spans="1:22" s="71" customFormat="1" ht="36.75" customHeight="1" x14ac:dyDescent="0.25">
      <c r="A51" s="149" t="s">
        <v>231</v>
      </c>
      <c r="B51" s="246" t="s">
        <v>262</v>
      </c>
      <c r="C51" s="151" t="s">
        <v>71</v>
      </c>
      <c r="D51" s="151">
        <v>0.6</v>
      </c>
      <c r="E51" s="151">
        <v>2019</v>
      </c>
      <c r="F51" s="151">
        <v>2019</v>
      </c>
      <c r="G51" s="152">
        <f>504534*1.18/1000000</f>
        <v>0.59535011999999998</v>
      </c>
      <c r="H51" s="152">
        <f t="shared" si="14"/>
        <v>0.59535011999999998</v>
      </c>
      <c r="I51" s="153"/>
      <c r="J51" s="153"/>
      <c r="K51" s="153"/>
      <c r="L51" s="153"/>
      <c r="M51" s="153"/>
      <c r="N51" s="155">
        <f>D51</f>
        <v>0.6</v>
      </c>
      <c r="O51" s="151">
        <f t="shared" si="15"/>
        <v>0.6</v>
      </c>
      <c r="P51" s="156"/>
      <c r="Q51" s="156"/>
      <c r="R51" s="156"/>
      <c r="S51" s="156"/>
      <c r="T51" s="156">
        <v>0.63356599999999996</v>
      </c>
      <c r="U51" s="152">
        <f t="shared" si="16"/>
        <v>0.63356599999999996</v>
      </c>
      <c r="V51" s="186"/>
    </row>
    <row r="52" spans="1:22" s="71" customFormat="1" ht="54" customHeight="1" x14ac:dyDescent="0.25">
      <c r="A52" s="149" t="s">
        <v>232</v>
      </c>
      <c r="B52" s="246" t="s">
        <v>263</v>
      </c>
      <c r="C52" s="151" t="s">
        <v>71</v>
      </c>
      <c r="D52" s="151">
        <v>0.7</v>
      </c>
      <c r="E52" s="151">
        <v>2018</v>
      </c>
      <c r="F52" s="151">
        <v>2018</v>
      </c>
      <c r="G52" s="152">
        <f>574652*1.18/1000000</f>
        <v>0.67808935999999997</v>
      </c>
      <c r="H52" s="152">
        <f t="shared" si="14"/>
        <v>0.67808935999999997</v>
      </c>
      <c r="I52" s="153"/>
      <c r="J52" s="155"/>
      <c r="K52" s="155"/>
      <c r="L52" s="155"/>
      <c r="M52" s="155">
        <f>D52</f>
        <v>0.7</v>
      </c>
      <c r="N52" s="155"/>
      <c r="O52" s="151">
        <f t="shared" si="15"/>
        <v>0.7</v>
      </c>
      <c r="P52" s="156"/>
      <c r="Q52" s="156"/>
      <c r="R52" s="156"/>
      <c r="S52" s="156">
        <v>0.69120300000000001</v>
      </c>
      <c r="T52" s="156"/>
      <c r="U52" s="152">
        <f t="shared" si="16"/>
        <v>0.69120300000000001</v>
      </c>
      <c r="V52" s="186"/>
    </row>
    <row r="53" spans="1:22" s="71" customFormat="1" ht="24.75" customHeight="1" x14ac:dyDescent="0.25">
      <c r="A53" s="149" t="s">
        <v>233</v>
      </c>
      <c r="B53" s="178" t="s">
        <v>264</v>
      </c>
      <c r="C53" s="151" t="s">
        <v>71</v>
      </c>
      <c r="D53" s="151">
        <v>0.45</v>
      </c>
      <c r="E53" s="151">
        <v>2018</v>
      </c>
      <c r="F53" s="151">
        <v>2018</v>
      </c>
      <c r="G53" s="152">
        <f>382852*1.18/1000000</f>
        <v>0.45176536</v>
      </c>
      <c r="H53" s="152">
        <f t="shared" si="14"/>
        <v>0.45176536</v>
      </c>
      <c r="I53" s="153"/>
      <c r="J53" s="155"/>
      <c r="K53" s="155"/>
      <c r="L53" s="155"/>
      <c r="M53" s="155">
        <f>D53</f>
        <v>0.45</v>
      </c>
      <c r="N53" s="155"/>
      <c r="O53" s="151">
        <f t="shared" si="15"/>
        <v>0.45</v>
      </c>
      <c r="P53" s="156"/>
      <c r="Q53" s="156"/>
      <c r="R53" s="156"/>
      <c r="S53" s="156">
        <v>0.460503</v>
      </c>
      <c r="T53" s="156"/>
      <c r="U53" s="152">
        <f t="shared" si="16"/>
        <v>0.460503</v>
      </c>
      <c r="V53" s="186"/>
    </row>
    <row r="54" spans="1:22" s="71" customFormat="1" ht="24" customHeight="1" x14ac:dyDescent="0.25">
      <c r="A54" s="149" t="s">
        <v>234</v>
      </c>
      <c r="B54" s="178" t="s">
        <v>265</v>
      </c>
      <c r="C54" s="151" t="s">
        <v>71</v>
      </c>
      <c r="D54" s="151">
        <v>0.66500000000000004</v>
      </c>
      <c r="E54" s="151">
        <v>2015</v>
      </c>
      <c r="F54" s="151">
        <v>2015</v>
      </c>
      <c r="G54" s="152">
        <f>567311*1.18/1000000</f>
        <v>0.66942698</v>
      </c>
      <c r="H54" s="152">
        <f t="shared" si="14"/>
        <v>0.66942698</v>
      </c>
      <c r="I54" s="153"/>
      <c r="J54" s="155">
        <f>D54</f>
        <v>0.66500000000000004</v>
      </c>
      <c r="K54" s="155"/>
      <c r="L54" s="155"/>
      <c r="M54" s="155"/>
      <c r="N54" s="155"/>
      <c r="O54" s="151">
        <f t="shared" si="15"/>
        <v>0.66500000000000004</v>
      </c>
      <c r="P54" s="156">
        <v>0.59397500000000003</v>
      </c>
      <c r="Q54" s="156"/>
      <c r="R54" s="156"/>
      <c r="S54" s="156"/>
      <c r="T54" s="156"/>
      <c r="U54" s="152">
        <f t="shared" si="16"/>
        <v>0.59397500000000003</v>
      </c>
      <c r="V54" s="186"/>
    </row>
    <row r="55" spans="1:22" s="71" customFormat="1" ht="39.75" hidden="1" customHeight="1" x14ac:dyDescent="0.25">
      <c r="A55" s="149" t="s">
        <v>14</v>
      </c>
      <c r="B55" s="150" t="s">
        <v>17</v>
      </c>
      <c r="C55" s="151"/>
      <c r="D55" s="151"/>
      <c r="E55" s="151"/>
      <c r="F55" s="151"/>
      <c r="G55" s="152"/>
      <c r="H55" s="152"/>
      <c r="I55" s="153"/>
      <c r="J55" s="153"/>
      <c r="K55" s="153"/>
      <c r="L55" s="153"/>
      <c r="M55" s="153"/>
      <c r="N55" s="153"/>
      <c r="O55" s="153"/>
      <c r="P55" s="156">
        <f>'[1]прил 1.1'!P59/1.18</f>
        <v>0</v>
      </c>
      <c r="Q55" s="156">
        <f>'[1]прил 1.1'!Q59/1.18</f>
        <v>0</v>
      </c>
      <c r="R55" s="156">
        <f>'[1]прил 1.1'!R59/1.18</f>
        <v>0</v>
      </c>
      <c r="S55" s="156">
        <f>'[1]прил 1.1'!S59/1.18</f>
        <v>0</v>
      </c>
      <c r="T55" s="156">
        <f>'[1]прил 1.1'!T59/1.18</f>
        <v>0</v>
      </c>
      <c r="U55" s="152"/>
      <c r="V55" s="143"/>
    </row>
    <row r="56" spans="1:22" s="71" customFormat="1" ht="18.75" hidden="1" customHeight="1" x14ac:dyDescent="0.25">
      <c r="A56" s="149"/>
      <c r="B56" s="149"/>
      <c r="C56" s="151"/>
      <c r="D56" s="151"/>
      <c r="E56" s="151"/>
      <c r="F56" s="151"/>
      <c r="G56" s="157"/>
      <c r="H56" s="157"/>
      <c r="I56" s="153"/>
      <c r="J56" s="153"/>
      <c r="K56" s="153"/>
      <c r="L56" s="153"/>
      <c r="M56" s="153"/>
      <c r="N56" s="153"/>
      <c r="O56" s="153"/>
      <c r="P56" s="156">
        <f>'[1]прил 1.1'!P60/1.18</f>
        <v>0</v>
      </c>
      <c r="Q56" s="156">
        <f>'[1]прил 1.1'!Q60/1.18</f>
        <v>0</v>
      </c>
      <c r="R56" s="156">
        <f>'[1]прил 1.1'!R60/1.18</f>
        <v>0</v>
      </c>
      <c r="S56" s="156">
        <f>'[1]прил 1.1'!S60/1.18</f>
        <v>0</v>
      </c>
      <c r="T56" s="156">
        <f>'[1]прил 1.1'!T60/1.18</f>
        <v>0</v>
      </c>
      <c r="U56" s="152"/>
      <c r="V56" s="143"/>
    </row>
    <row r="57" spans="1:22" s="71" customFormat="1" ht="29.25" hidden="1" customHeight="1" x14ac:dyDescent="0.25">
      <c r="A57" s="149" t="s">
        <v>15</v>
      </c>
      <c r="B57" s="150" t="s">
        <v>18</v>
      </c>
      <c r="C57" s="151"/>
      <c r="D57" s="151"/>
      <c r="E57" s="151"/>
      <c r="F57" s="151"/>
      <c r="G57" s="157"/>
      <c r="H57" s="157"/>
      <c r="I57" s="153"/>
      <c r="J57" s="153"/>
      <c r="K57" s="153"/>
      <c r="L57" s="153"/>
      <c r="M57" s="153"/>
      <c r="N57" s="153"/>
      <c r="O57" s="153"/>
      <c r="P57" s="156">
        <f>'[1]прил 1.1'!P61/1.18</f>
        <v>0</v>
      </c>
      <c r="Q57" s="156">
        <f>'[1]прил 1.1'!Q61/1.18</f>
        <v>0</v>
      </c>
      <c r="R57" s="156">
        <f>'[1]прил 1.1'!R61/1.18</f>
        <v>0</v>
      </c>
      <c r="S57" s="156">
        <f>'[1]прил 1.1'!S61/1.18</f>
        <v>0</v>
      </c>
      <c r="T57" s="156">
        <f>'[1]прил 1.1'!T61/1.18</f>
        <v>0</v>
      </c>
      <c r="U57" s="152"/>
      <c r="V57" s="143"/>
    </row>
    <row r="58" spans="1:22" s="71" customFormat="1" ht="17.25" hidden="1" customHeight="1" x14ac:dyDescent="0.25">
      <c r="A58" s="149"/>
      <c r="B58" s="149"/>
      <c r="C58" s="151"/>
      <c r="D58" s="151"/>
      <c r="E58" s="151"/>
      <c r="F58" s="151"/>
      <c r="G58" s="157"/>
      <c r="H58" s="157"/>
      <c r="I58" s="153"/>
      <c r="J58" s="153"/>
      <c r="K58" s="153"/>
      <c r="L58" s="153"/>
      <c r="M58" s="153"/>
      <c r="N58" s="153"/>
      <c r="O58" s="153"/>
      <c r="P58" s="156">
        <f>'[1]прил 1.1'!P62/1.18</f>
        <v>0</v>
      </c>
      <c r="Q58" s="156">
        <f>'[1]прил 1.1'!Q62/1.18</f>
        <v>0</v>
      </c>
      <c r="R58" s="156">
        <f>'[1]прил 1.1'!R62/1.18</f>
        <v>0</v>
      </c>
      <c r="S58" s="156">
        <f>'[1]прил 1.1'!S62/1.18</f>
        <v>0</v>
      </c>
      <c r="T58" s="156">
        <f>'[1]прил 1.1'!T62/1.18</f>
        <v>0</v>
      </c>
      <c r="U58" s="152"/>
      <c r="V58" s="143"/>
    </row>
    <row r="59" spans="1:22" s="71" customFormat="1" ht="33" hidden="1" x14ac:dyDescent="0.25">
      <c r="A59" s="158" t="s">
        <v>20</v>
      </c>
      <c r="B59" s="159" t="s">
        <v>19</v>
      </c>
      <c r="C59" s="160"/>
      <c r="D59" s="153"/>
      <c r="E59" s="160"/>
      <c r="F59" s="160"/>
      <c r="G59" s="157"/>
      <c r="H59" s="157"/>
      <c r="I59" s="153"/>
      <c r="J59" s="153"/>
      <c r="K59" s="153"/>
      <c r="L59" s="153"/>
      <c r="M59" s="153"/>
      <c r="N59" s="153"/>
      <c r="O59" s="153"/>
      <c r="P59" s="156">
        <f>'[1]прил 1.1'!P63/1.18</f>
        <v>0</v>
      </c>
      <c r="Q59" s="156">
        <f>'[1]прил 1.1'!Q63/1.18</f>
        <v>0</v>
      </c>
      <c r="R59" s="156">
        <f>'[1]прил 1.1'!R63/1.18</f>
        <v>0</v>
      </c>
      <c r="S59" s="156">
        <f>'[1]прил 1.1'!S63/1.18</f>
        <v>0</v>
      </c>
      <c r="T59" s="156">
        <f>'[1]прил 1.1'!T63/1.18</f>
        <v>0</v>
      </c>
      <c r="U59" s="152"/>
      <c r="V59" s="143"/>
    </row>
    <row r="60" spans="1:22" s="71" customFormat="1" hidden="1" x14ac:dyDescent="0.25">
      <c r="A60" s="158"/>
      <c r="B60" s="158"/>
      <c r="C60" s="160"/>
      <c r="D60" s="153"/>
      <c r="E60" s="160"/>
      <c r="F60" s="160"/>
      <c r="G60" s="157"/>
      <c r="H60" s="157"/>
      <c r="I60" s="153"/>
      <c r="J60" s="153"/>
      <c r="K60" s="153"/>
      <c r="L60" s="153"/>
      <c r="M60" s="153"/>
      <c r="N60" s="153"/>
      <c r="O60" s="153"/>
      <c r="P60" s="156">
        <f>'[1]прил 1.1'!P64/1.18</f>
        <v>0</v>
      </c>
      <c r="Q60" s="156">
        <f>'[1]прил 1.1'!Q64/1.18</f>
        <v>0</v>
      </c>
      <c r="R60" s="156">
        <f>'[1]прил 1.1'!R64/1.18</f>
        <v>0</v>
      </c>
      <c r="S60" s="156">
        <f>'[1]прил 1.1'!S64/1.18</f>
        <v>0</v>
      </c>
      <c r="T60" s="156">
        <f>'[1]прил 1.1'!T64/1.18</f>
        <v>0</v>
      </c>
      <c r="U60" s="152"/>
      <c r="V60" s="143"/>
    </row>
    <row r="61" spans="1:22" s="71" customFormat="1" hidden="1" x14ac:dyDescent="0.25">
      <c r="A61" s="153" t="s">
        <v>21</v>
      </c>
      <c r="B61" s="161" t="s">
        <v>23</v>
      </c>
      <c r="C61" s="160"/>
      <c r="D61" s="153"/>
      <c r="E61" s="160"/>
      <c r="F61" s="160"/>
      <c r="G61" s="157"/>
      <c r="H61" s="157"/>
      <c r="I61" s="153"/>
      <c r="J61" s="153"/>
      <c r="K61" s="153"/>
      <c r="L61" s="153"/>
      <c r="M61" s="153"/>
      <c r="N61" s="153"/>
      <c r="O61" s="153"/>
      <c r="P61" s="156">
        <f>'[1]прил 1.1'!P65/1.18</f>
        <v>0</v>
      </c>
      <c r="Q61" s="156">
        <f>'[1]прил 1.1'!Q65/1.18</f>
        <v>0</v>
      </c>
      <c r="R61" s="156">
        <f>'[1]прил 1.1'!R65/1.18</f>
        <v>0</v>
      </c>
      <c r="S61" s="156">
        <f>'[1]прил 1.1'!S65/1.18</f>
        <v>0</v>
      </c>
      <c r="T61" s="156">
        <f>'[1]прил 1.1'!T65/1.18</f>
        <v>0</v>
      </c>
      <c r="U61" s="152"/>
      <c r="V61" s="143"/>
    </row>
    <row r="62" spans="1:22" s="71" customFormat="1" ht="40.5" hidden="1" customHeight="1" x14ac:dyDescent="0.25">
      <c r="A62" s="162" t="s">
        <v>22</v>
      </c>
      <c r="B62" s="159" t="s">
        <v>16</v>
      </c>
      <c r="C62" s="160"/>
      <c r="D62" s="153"/>
      <c r="E62" s="160"/>
      <c r="F62" s="160"/>
      <c r="G62" s="157"/>
      <c r="H62" s="157"/>
      <c r="I62" s="153"/>
      <c r="J62" s="153"/>
      <c r="K62" s="153"/>
      <c r="L62" s="153"/>
      <c r="M62" s="153"/>
      <c r="N62" s="153"/>
      <c r="O62" s="153"/>
      <c r="P62" s="156">
        <f>'[1]прил 1.1'!P66/1.18</f>
        <v>0</v>
      </c>
      <c r="Q62" s="156">
        <f>'[1]прил 1.1'!Q66/1.18</f>
        <v>0</v>
      </c>
      <c r="R62" s="156">
        <f>'[1]прил 1.1'!R66/1.18</f>
        <v>0</v>
      </c>
      <c r="S62" s="156">
        <f>'[1]прил 1.1'!S66/1.18</f>
        <v>0</v>
      </c>
      <c r="T62" s="156">
        <f>'[1]прил 1.1'!T66/1.18</f>
        <v>0</v>
      </c>
      <c r="U62" s="152"/>
      <c r="V62" s="143"/>
    </row>
    <row r="63" spans="1:22" ht="28.5" hidden="1" customHeight="1" x14ac:dyDescent="0.25">
      <c r="A63" s="153" t="s">
        <v>24</v>
      </c>
      <c r="B63" s="163" t="s">
        <v>25</v>
      </c>
      <c r="C63" s="160"/>
      <c r="D63" s="153"/>
      <c r="E63" s="160"/>
      <c r="F63" s="160"/>
      <c r="G63" s="164"/>
      <c r="H63" s="165"/>
      <c r="I63" s="153"/>
      <c r="J63" s="153"/>
      <c r="K63" s="153"/>
      <c r="L63" s="153"/>
      <c r="M63" s="153"/>
      <c r="N63" s="153"/>
      <c r="O63" s="153"/>
      <c r="P63" s="156">
        <f>'[1]прил 1.1'!P67/1.18</f>
        <v>0</v>
      </c>
      <c r="Q63" s="156">
        <f>'[1]прил 1.1'!Q67/1.18</f>
        <v>0</v>
      </c>
      <c r="R63" s="156">
        <f>'[1]прил 1.1'!R67/1.18</f>
        <v>0</v>
      </c>
      <c r="S63" s="156">
        <f>'[1]прил 1.1'!S67/1.18</f>
        <v>0</v>
      </c>
      <c r="T63" s="156">
        <f>'[1]прил 1.1'!T67/1.18</f>
        <v>0</v>
      </c>
      <c r="U63" s="154"/>
    </row>
    <row r="64" spans="1:22" hidden="1" x14ac:dyDescent="0.25">
      <c r="A64" s="158"/>
      <c r="B64" s="158"/>
      <c r="C64" s="160"/>
      <c r="D64" s="153"/>
      <c r="E64" s="160"/>
      <c r="F64" s="160"/>
      <c r="G64" s="164"/>
      <c r="H64" s="165"/>
      <c r="I64" s="153"/>
      <c r="J64" s="153"/>
      <c r="K64" s="153"/>
      <c r="L64" s="153"/>
      <c r="M64" s="153"/>
      <c r="N64" s="153"/>
      <c r="O64" s="153"/>
      <c r="P64" s="156">
        <f>'[1]прил 1.1'!P68/1.18</f>
        <v>0</v>
      </c>
      <c r="Q64" s="156">
        <f>'[1]прил 1.1'!Q68/1.18</f>
        <v>0</v>
      </c>
      <c r="R64" s="156">
        <f>'[1]прил 1.1'!R68/1.18</f>
        <v>0</v>
      </c>
      <c r="S64" s="156">
        <f>'[1]прил 1.1'!S68/1.18</f>
        <v>0</v>
      </c>
      <c r="T64" s="156">
        <f>'[1]прил 1.1'!T68/1.18</f>
        <v>0</v>
      </c>
      <c r="U64" s="158"/>
    </row>
    <row r="65" spans="1:21" hidden="1" x14ac:dyDescent="0.25">
      <c r="A65" s="158"/>
      <c r="B65" s="166" t="s">
        <v>26</v>
      </c>
      <c r="C65" s="160"/>
      <c r="D65" s="153"/>
      <c r="E65" s="160"/>
      <c r="F65" s="160"/>
      <c r="G65" s="164"/>
      <c r="H65" s="165"/>
      <c r="I65" s="153"/>
      <c r="J65" s="153"/>
      <c r="K65" s="153"/>
      <c r="L65" s="153"/>
      <c r="M65" s="153"/>
      <c r="N65" s="153"/>
      <c r="O65" s="153"/>
      <c r="P65" s="156">
        <f>'[1]прил 1.1'!P69/1.18</f>
        <v>0</v>
      </c>
      <c r="Q65" s="156">
        <f>'[1]прил 1.1'!Q69/1.18</f>
        <v>0</v>
      </c>
      <c r="R65" s="156">
        <f>'[1]прил 1.1'!R69/1.18</f>
        <v>0</v>
      </c>
      <c r="S65" s="156">
        <f>'[1]прил 1.1'!S69/1.18</f>
        <v>0</v>
      </c>
      <c r="T65" s="156">
        <f>'[1]прил 1.1'!T69/1.18</f>
        <v>0</v>
      </c>
      <c r="U65" s="158"/>
    </row>
    <row r="66" spans="1:21" ht="33" hidden="1" x14ac:dyDescent="0.25">
      <c r="A66" s="158"/>
      <c r="B66" s="167" t="s">
        <v>27</v>
      </c>
      <c r="C66" s="160"/>
      <c r="D66" s="153"/>
      <c r="E66" s="160"/>
      <c r="F66" s="160"/>
      <c r="G66" s="164"/>
      <c r="H66" s="165"/>
      <c r="I66" s="153"/>
      <c r="J66" s="153"/>
      <c r="K66" s="153"/>
      <c r="L66" s="153"/>
      <c r="M66" s="153"/>
      <c r="N66" s="153"/>
      <c r="O66" s="153"/>
      <c r="P66" s="156">
        <f>'[1]прил 1.1'!P70/1.18</f>
        <v>0</v>
      </c>
      <c r="Q66" s="156">
        <f>'[1]прил 1.1'!Q70/1.18</f>
        <v>0</v>
      </c>
      <c r="R66" s="156">
        <f>'[1]прил 1.1'!R70/1.18</f>
        <v>0</v>
      </c>
      <c r="S66" s="156">
        <f>'[1]прил 1.1'!S70/1.18</f>
        <v>0</v>
      </c>
      <c r="T66" s="156">
        <f>'[1]прил 1.1'!T70/1.18</f>
        <v>0</v>
      </c>
      <c r="U66" s="158"/>
    </row>
    <row r="67" spans="1:21" ht="24" hidden="1" customHeight="1" x14ac:dyDescent="0.25">
      <c r="A67" s="158"/>
      <c r="B67" s="158" t="s">
        <v>266</v>
      </c>
      <c r="C67" s="160"/>
      <c r="D67" s="153"/>
      <c r="E67" s="160"/>
      <c r="F67" s="160"/>
      <c r="G67" s="164"/>
      <c r="H67" s="165"/>
      <c r="I67" s="153"/>
      <c r="J67" s="153"/>
      <c r="K67" s="153"/>
      <c r="L67" s="153"/>
      <c r="M67" s="153"/>
      <c r="N67" s="153"/>
      <c r="O67" s="153"/>
      <c r="P67" s="156">
        <f>'[1]прил 1.1'!P71/1.18</f>
        <v>0</v>
      </c>
      <c r="Q67" s="156">
        <f>'[1]прил 1.1'!Q71/1.18</f>
        <v>0</v>
      </c>
      <c r="R67" s="156">
        <f>'[1]прил 1.1'!R71/1.18</f>
        <v>0</v>
      </c>
      <c r="S67" s="156">
        <f>'[1]прил 1.1'!S71/1.18</f>
        <v>0</v>
      </c>
      <c r="T67" s="156">
        <f>'[1]прил 1.1'!T71/1.18</f>
        <v>0</v>
      </c>
      <c r="U67" s="158"/>
    </row>
    <row r="72" spans="1:21" x14ac:dyDescent="0.25">
      <c r="J72" s="194"/>
      <c r="K72" s="194"/>
      <c r="L72" s="194"/>
      <c r="M72" s="194"/>
      <c r="N72" s="194"/>
      <c r="O72" s="194"/>
    </row>
  </sheetData>
  <mergeCells count="46">
    <mergeCell ref="U9:U11"/>
    <mergeCell ref="K9:K11"/>
    <mergeCell ref="L9:L11"/>
    <mergeCell ref="Q9:Q11"/>
    <mergeCell ref="B8:B13"/>
    <mergeCell ref="A8:A13"/>
    <mergeCell ref="C12:C13"/>
    <mergeCell ref="D12:D13"/>
    <mergeCell ref="D8:D11"/>
    <mergeCell ref="C8:C11"/>
    <mergeCell ref="S1:U1"/>
    <mergeCell ref="S2:U2"/>
    <mergeCell ref="S3:U3"/>
    <mergeCell ref="S12:S13"/>
    <mergeCell ref="T12:T13"/>
    <mergeCell ref="U12:U13"/>
    <mergeCell ref="A4:U4"/>
    <mergeCell ref="A5:U5"/>
    <mergeCell ref="A6:U6"/>
    <mergeCell ref="J8:O8"/>
    <mergeCell ref="E8:E13"/>
    <mergeCell ref="F8:F13"/>
    <mergeCell ref="M12:M13"/>
    <mergeCell ref="O12:O13"/>
    <mergeCell ref="P12:P13"/>
    <mergeCell ref="G12:G13"/>
    <mergeCell ref="H12:H13"/>
    <mergeCell ref="H8:H11"/>
    <mergeCell ref="G8:G11"/>
    <mergeCell ref="I12:I13"/>
    <mergeCell ref="J12:J13"/>
    <mergeCell ref="K12:K13"/>
    <mergeCell ref="L12:L13"/>
    <mergeCell ref="N12:N13"/>
    <mergeCell ref="R12:R13"/>
    <mergeCell ref="Q12:Q13"/>
    <mergeCell ref="I8:I11"/>
    <mergeCell ref="J9:J11"/>
    <mergeCell ref="M9:M11"/>
    <mergeCell ref="N9:N11"/>
    <mergeCell ref="O9:O11"/>
    <mergeCell ref="S9:S11"/>
    <mergeCell ref="R9:R11"/>
    <mergeCell ref="P9:P11"/>
    <mergeCell ref="P8:U8"/>
    <mergeCell ref="T9:T11"/>
  </mergeCells>
  <phoneticPr fontId="0" type="noConversion"/>
  <printOptions horizontalCentered="1"/>
  <pageMargins left="0.59055118110236227" right="0.19685039370078741" top="0.39370078740157483" bottom="0.39370078740157483" header="0.31496062992125984" footer="0.31496062992125984"/>
  <pageSetup paperSize="287" scale="43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topLeftCell="A12" workbookViewId="0">
      <selection activeCell="J18" sqref="J18"/>
    </sheetView>
  </sheetViews>
  <sheetFormatPr defaultRowHeight="12.75" x14ac:dyDescent="0.2"/>
  <cols>
    <col min="1" max="1" width="5.140625" style="9" customWidth="1"/>
    <col min="2" max="2" width="36.7109375" style="44" customWidth="1"/>
    <col min="3" max="3" width="6.7109375" style="26" customWidth="1"/>
    <col min="4" max="4" width="7.28515625" style="30" customWidth="1"/>
    <col min="5" max="5" width="8.5703125" style="30" customWidth="1"/>
    <col min="6" max="6" width="6.5703125" style="30" customWidth="1"/>
    <col min="7" max="7" width="6.28515625" style="30" customWidth="1"/>
    <col min="8" max="8" width="7.28515625" style="30" customWidth="1"/>
    <col min="9" max="9" width="9.5703125" style="16" customWidth="1"/>
    <col min="10" max="10" width="7.85546875" style="16" customWidth="1"/>
    <col min="11" max="11" width="6.7109375" style="16" customWidth="1"/>
    <col min="12" max="12" width="7.28515625" style="16" customWidth="1"/>
    <col min="13" max="13" width="4.7109375" style="16" customWidth="1"/>
    <col min="14" max="14" width="6.5703125" style="16" customWidth="1"/>
    <col min="15" max="15" width="8.42578125" style="16" customWidth="1"/>
    <col min="16" max="16" width="9.140625" style="16" customWidth="1"/>
    <col min="17" max="17" width="14" style="111" customWidth="1"/>
    <col min="18" max="18" width="14.85546875" style="112" customWidth="1"/>
    <col min="19" max="19" width="13.7109375" style="112" customWidth="1"/>
    <col min="20" max="20" width="14.5703125" style="108" customWidth="1"/>
    <col min="21" max="21" width="13.140625" style="112" customWidth="1"/>
    <col min="22" max="22" width="11" style="16" customWidth="1"/>
    <col min="23" max="23" width="14.5703125" style="16" customWidth="1"/>
    <col min="24" max="24" width="11.28515625" style="16" customWidth="1"/>
    <col min="25" max="25" width="12.28515625" style="16" customWidth="1"/>
    <col min="26" max="26" width="6.28515625" style="16" customWidth="1"/>
    <col min="27" max="27" width="6.28515625" style="20" customWidth="1"/>
    <col min="28" max="28" width="9.140625" style="20" customWidth="1"/>
    <col min="29" max="29" width="7.7109375" style="16" customWidth="1"/>
    <col min="30" max="30" width="6.7109375" style="16" customWidth="1"/>
    <col min="31" max="31" width="7.42578125" style="17" customWidth="1"/>
    <col min="32" max="32" width="4.7109375" style="16" customWidth="1"/>
    <col min="33" max="33" width="6.85546875" style="16" customWidth="1"/>
    <col min="34" max="34" width="7.5703125" style="16" customWidth="1"/>
    <col min="35" max="35" width="18.5703125" style="16" hidden="1" customWidth="1"/>
  </cols>
  <sheetData>
    <row r="1" spans="1:36" s="22" customFormat="1" ht="42" customHeight="1" x14ac:dyDescent="0.2">
      <c r="A1" s="15"/>
      <c r="B1" s="40"/>
      <c r="C1" s="26"/>
      <c r="D1" s="26"/>
      <c r="E1" s="26"/>
      <c r="F1" s="26"/>
      <c r="G1" s="26"/>
      <c r="H1" s="26"/>
      <c r="I1" s="17"/>
      <c r="J1" s="17"/>
      <c r="K1" s="17"/>
      <c r="L1" s="17"/>
      <c r="M1" s="17"/>
      <c r="N1" s="17"/>
      <c r="O1" s="17"/>
      <c r="P1" s="17"/>
      <c r="Q1" s="107"/>
      <c r="R1" s="108"/>
      <c r="S1" s="108"/>
      <c r="T1" s="108"/>
      <c r="U1" s="108"/>
      <c r="V1" s="17"/>
      <c r="W1" s="17"/>
      <c r="X1" s="17"/>
      <c r="Y1" s="17"/>
      <c r="Z1" s="17"/>
      <c r="AA1" s="17"/>
      <c r="AB1" s="17"/>
      <c r="AC1" s="17"/>
      <c r="AD1" s="310" t="s">
        <v>84</v>
      </c>
      <c r="AE1" s="311"/>
      <c r="AF1" s="311"/>
      <c r="AG1" s="311"/>
      <c r="AH1" s="311"/>
      <c r="AI1" s="311"/>
    </row>
    <row r="2" spans="1:36" s="22" customFormat="1" hidden="1" x14ac:dyDescent="0.2">
      <c r="A2" s="15"/>
      <c r="B2" s="40"/>
      <c r="C2" s="26"/>
      <c r="D2" s="26"/>
      <c r="E2" s="26"/>
      <c r="F2" s="26"/>
      <c r="G2" s="26"/>
      <c r="H2" s="26"/>
      <c r="I2" s="17"/>
      <c r="J2" s="17"/>
      <c r="K2" s="17"/>
      <c r="L2" s="17"/>
      <c r="M2" s="17"/>
      <c r="N2" s="17"/>
      <c r="O2" s="17"/>
      <c r="P2" s="17"/>
      <c r="Q2" s="107"/>
      <c r="R2" s="108"/>
      <c r="S2" s="108"/>
      <c r="T2" s="108"/>
      <c r="U2" s="108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6" s="22" customFormat="1" hidden="1" x14ac:dyDescent="0.2">
      <c r="A3" s="15"/>
      <c r="B3" s="40"/>
      <c r="C3" s="26"/>
      <c r="D3" s="26"/>
      <c r="E3" s="26"/>
      <c r="F3" s="26"/>
      <c r="G3" s="26"/>
      <c r="H3" s="26"/>
      <c r="I3" s="17"/>
      <c r="J3" s="17"/>
      <c r="K3" s="17"/>
      <c r="L3" s="17"/>
      <c r="M3" s="17"/>
      <c r="N3" s="17"/>
      <c r="O3" s="17"/>
      <c r="P3" s="17"/>
      <c r="Q3" s="107"/>
      <c r="R3" s="108"/>
      <c r="S3" s="108"/>
      <c r="T3" s="108"/>
      <c r="U3" s="108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1:36" s="22" customFormat="1" ht="15.75" hidden="1" x14ac:dyDescent="0.25">
      <c r="A4" s="314" t="s">
        <v>104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17"/>
    </row>
    <row r="5" spans="1:36" s="22" customFormat="1" hidden="1" x14ac:dyDescent="0.2">
      <c r="A5" s="15"/>
      <c r="B5" s="40"/>
      <c r="C5" s="26"/>
      <c r="D5" s="26"/>
      <c r="E5" s="26"/>
      <c r="F5" s="26"/>
      <c r="G5" s="26"/>
      <c r="H5" s="26"/>
      <c r="I5" s="17"/>
      <c r="J5" s="17"/>
      <c r="K5" s="17"/>
      <c r="L5" s="17"/>
      <c r="M5" s="17"/>
      <c r="N5" s="17"/>
      <c r="O5" s="17"/>
      <c r="P5" s="17"/>
      <c r="Q5" s="107"/>
      <c r="R5" s="108"/>
      <c r="S5" s="108"/>
      <c r="T5" s="108"/>
      <c r="U5" s="108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6" s="22" customFormat="1" ht="15.75" hidden="1" x14ac:dyDescent="0.2">
      <c r="A6" s="15"/>
      <c r="B6" s="97" t="s">
        <v>169</v>
      </c>
      <c r="C6" s="26"/>
      <c r="D6" s="26"/>
      <c r="E6" s="26"/>
      <c r="F6" s="26"/>
      <c r="G6" s="26"/>
      <c r="H6" s="26"/>
      <c r="I6" s="17"/>
      <c r="J6" s="17"/>
      <c r="K6" s="17"/>
      <c r="L6" s="17"/>
      <c r="M6" s="17"/>
      <c r="N6" s="17"/>
      <c r="O6" s="17"/>
      <c r="P6" s="17"/>
      <c r="Q6" s="107"/>
      <c r="R6" s="108"/>
      <c r="S6" s="108"/>
      <c r="T6" s="108"/>
      <c r="U6" s="108"/>
      <c r="V6" s="17"/>
      <c r="W6" s="17"/>
      <c r="X6" s="17"/>
      <c r="Y6" s="17"/>
      <c r="Z6" s="17"/>
      <c r="AA6" s="17"/>
      <c r="AB6" s="17"/>
      <c r="AC6" s="17"/>
      <c r="AD6" s="17"/>
      <c r="AE6" s="312" t="s">
        <v>85</v>
      </c>
      <c r="AF6" s="313"/>
      <c r="AG6" s="313"/>
      <c r="AH6" s="313"/>
      <c r="AI6" s="313"/>
    </row>
    <row r="7" spans="1:36" s="22" customFormat="1" ht="45" hidden="1" x14ac:dyDescent="0.2">
      <c r="A7" s="15"/>
      <c r="B7" s="95" t="s">
        <v>184</v>
      </c>
      <c r="C7" s="26"/>
      <c r="D7" s="26"/>
      <c r="E7" s="26"/>
      <c r="F7" s="26"/>
      <c r="G7" s="26"/>
      <c r="H7" s="26"/>
      <c r="I7" s="17"/>
      <c r="J7" s="17"/>
      <c r="K7" s="17"/>
      <c r="L7" s="17"/>
      <c r="M7" s="17"/>
      <c r="N7" s="17"/>
      <c r="O7" s="17"/>
      <c r="P7" s="17"/>
      <c r="Q7" s="107"/>
      <c r="R7" s="108"/>
      <c r="S7" s="108"/>
      <c r="T7" s="108"/>
      <c r="U7" s="108"/>
      <c r="V7" s="17"/>
      <c r="W7" s="17"/>
      <c r="X7" s="17"/>
      <c r="Y7" s="17"/>
      <c r="Z7" s="17"/>
      <c r="AA7" s="17"/>
      <c r="AB7" s="17"/>
      <c r="AC7" s="17"/>
      <c r="AD7" s="318" t="s">
        <v>166</v>
      </c>
      <c r="AE7" s="318"/>
      <c r="AF7" s="318"/>
      <c r="AG7" s="318"/>
      <c r="AH7" s="318"/>
      <c r="AI7" s="318"/>
      <c r="AJ7" s="318"/>
    </row>
    <row r="8" spans="1:36" s="22" customFormat="1" ht="30" hidden="1" x14ac:dyDescent="0.2">
      <c r="A8" s="15"/>
      <c r="B8" s="94" t="s">
        <v>183</v>
      </c>
      <c r="C8" s="26"/>
      <c r="D8" s="26"/>
      <c r="E8" s="26"/>
      <c r="F8" s="26"/>
      <c r="G8" s="26"/>
      <c r="H8" s="26"/>
      <c r="I8" s="17"/>
      <c r="J8" s="17"/>
      <c r="K8" s="17"/>
      <c r="L8" s="17"/>
      <c r="M8" s="17"/>
      <c r="N8" s="17"/>
      <c r="O8" s="17"/>
      <c r="P8" s="17"/>
      <c r="Q8" s="107"/>
      <c r="R8" s="108"/>
      <c r="S8" s="108"/>
      <c r="T8" s="108"/>
      <c r="U8" s="108"/>
      <c r="V8" s="17"/>
      <c r="W8" s="17"/>
      <c r="X8" s="17"/>
      <c r="Y8" s="17"/>
      <c r="Z8" s="17"/>
      <c r="AA8" s="17"/>
      <c r="AB8" s="17"/>
      <c r="AC8" s="17"/>
      <c r="AD8" s="25"/>
      <c r="AE8" s="84" t="s">
        <v>3</v>
      </c>
      <c r="AF8" s="84"/>
      <c r="AG8" s="84"/>
      <c r="AH8" s="84"/>
      <c r="AI8" s="84"/>
    </row>
    <row r="9" spans="1:36" s="22" customFormat="1" ht="15" hidden="1" x14ac:dyDescent="0.2">
      <c r="A9" s="15"/>
      <c r="B9" s="94" t="s">
        <v>168</v>
      </c>
      <c r="C9" s="26"/>
      <c r="D9" s="26"/>
      <c r="E9" s="26"/>
      <c r="F9" s="26"/>
      <c r="G9" s="26"/>
      <c r="H9" s="26"/>
      <c r="I9" s="17"/>
      <c r="J9" s="17"/>
      <c r="K9" s="17"/>
      <c r="L9" s="17"/>
      <c r="M9" s="17"/>
      <c r="N9" s="17"/>
      <c r="O9" s="17"/>
      <c r="P9" s="17"/>
      <c r="Q9" s="107"/>
      <c r="R9" s="108"/>
      <c r="S9" s="108"/>
      <c r="T9" s="108"/>
      <c r="U9" s="108"/>
      <c r="V9" s="17"/>
      <c r="W9" s="17"/>
      <c r="X9" s="17"/>
      <c r="Y9" s="17"/>
      <c r="Z9" s="17"/>
      <c r="AA9" s="17"/>
      <c r="AB9" s="17"/>
      <c r="AC9" s="17"/>
      <c r="AD9" s="25"/>
      <c r="AE9" s="84" t="s">
        <v>105</v>
      </c>
      <c r="AF9" s="84"/>
      <c r="AG9" s="84"/>
      <c r="AH9" s="84"/>
      <c r="AI9" s="84"/>
    </row>
    <row r="10" spans="1:36" s="22" customFormat="1" ht="14.25" hidden="1" customHeight="1" x14ac:dyDescent="0.2">
      <c r="A10" s="15"/>
      <c r="B10" s="94"/>
      <c r="C10" s="26"/>
      <c r="D10" s="26"/>
      <c r="E10" s="26"/>
      <c r="F10" s="26"/>
      <c r="G10" s="26"/>
      <c r="H10" s="26"/>
      <c r="I10" s="17"/>
      <c r="J10" s="17"/>
      <c r="K10" s="17"/>
      <c r="L10" s="17"/>
      <c r="M10" s="17"/>
      <c r="N10" s="17"/>
      <c r="O10" s="17"/>
      <c r="P10" s="17"/>
      <c r="Q10" s="107"/>
      <c r="R10" s="108"/>
      <c r="S10" s="108"/>
      <c r="T10" s="108"/>
      <c r="U10" s="108"/>
      <c r="V10" s="17"/>
      <c r="W10" s="17"/>
      <c r="X10" s="17"/>
      <c r="Y10" s="17"/>
      <c r="Z10" s="17"/>
      <c r="AA10" s="17"/>
      <c r="AB10" s="17"/>
      <c r="AC10" s="17"/>
      <c r="AD10" s="25"/>
      <c r="AE10" s="25"/>
      <c r="AF10" s="25"/>
      <c r="AG10" s="25"/>
      <c r="AH10" s="25"/>
      <c r="AI10" s="25"/>
    </row>
    <row r="11" spans="1:36" s="32" customFormat="1" ht="12.75" customHeight="1" x14ac:dyDescent="0.2">
      <c r="A11" s="294" t="s">
        <v>4</v>
      </c>
      <c r="B11" s="316" t="s">
        <v>75</v>
      </c>
      <c r="C11" s="286" t="s">
        <v>30</v>
      </c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7"/>
      <c r="Q11" s="298" t="s">
        <v>92</v>
      </c>
      <c r="R11" s="299"/>
      <c r="S11" s="299"/>
      <c r="T11" s="299"/>
      <c r="U11" s="300"/>
      <c r="V11" s="294" t="s">
        <v>44</v>
      </c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82"/>
    </row>
    <row r="12" spans="1:36" s="32" customFormat="1" ht="30.75" customHeight="1" x14ac:dyDescent="0.2">
      <c r="A12" s="294"/>
      <c r="B12" s="317"/>
      <c r="C12" s="308" t="s">
        <v>31</v>
      </c>
      <c r="D12" s="308"/>
      <c r="E12" s="308"/>
      <c r="F12" s="309"/>
      <c r="G12" s="285" t="s">
        <v>33</v>
      </c>
      <c r="H12" s="286"/>
      <c r="I12" s="286"/>
      <c r="J12" s="315"/>
      <c r="K12" s="285" t="s">
        <v>36</v>
      </c>
      <c r="L12" s="286"/>
      <c r="M12" s="286"/>
      <c r="N12" s="286"/>
      <c r="O12" s="287"/>
      <c r="P12" s="102"/>
      <c r="Q12" s="301"/>
      <c r="R12" s="302"/>
      <c r="S12" s="302"/>
      <c r="T12" s="302"/>
      <c r="U12" s="303"/>
      <c r="V12" s="285" t="s">
        <v>31</v>
      </c>
      <c r="W12" s="286"/>
      <c r="X12" s="286"/>
      <c r="Y12" s="287"/>
      <c r="Z12" s="285" t="s">
        <v>33</v>
      </c>
      <c r="AA12" s="286"/>
      <c r="AB12" s="286"/>
      <c r="AC12" s="287"/>
      <c r="AD12" s="285" t="s">
        <v>36</v>
      </c>
      <c r="AE12" s="286"/>
      <c r="AF12" s="286"/>
      <c r="AG12" s="286"/>
      <c r="AH12" s="287"/>
      <c r="AI12" s="73"/>
      <c r="AJ12" s="102"/>
    </row>
    <row r="13" spans="1:36" s="34" customFormat="1" ht="23.25" customHeight="1" x14ac:dyDescent="0.2">
      <c r="A13" s="294"/>
      <c r="B13" s="316" t="s">
        <v>66</v>
      </c>
      <c r="C13" s="282" t="s">
        <v>28</v>
      </c>
      <c r="D13" s="282" t="s">
        <v>29</v>
      </c>
      <c r="E13" s="282" t="s">
        <v>32</v>
      </c>
      <c r="F13" s="282" t="s">
        <v>45</v>
      </c>
      <c r="G13" s="282" t="s">
        <v>28</v>
      </c>
      <c r="H13" s="282" t="s">
        <v>29</v>
      </c>
      <c r="I13" s="305" t="s">
        <v>34</v>
      </c>
      <c r="J13" s="282" t="s">
        <v>35</v>
      </c>
      <c r="K13" s="288" t="s">
        <v>28</v>
      </c>
      <c r="L13" s="282" t="s">
        <v>29</v>
      </c>
      <c r="M13" s="282" t="s">
        <v>37</v>
      </c>
      <c r="N13" s="282" t="s">
        <v>150</v>
      </c>
      <c r="O13" s="282" t="s">
        <v>38</v>
      </c>
      <c r="P13" s="282" t="s">
        <v>79</v>
      </c>
      <c r="Q13" s="295" t="s">
        <v>39</v>
      </c>
      <c r="R13" s="295" t="s">
        <v>40</v>
      </c>
      <c r="S13" s="295" t="s">
        <v>41</v>
      </c>
      <c r="T13" s="295" t="s">
        <v>43</v>
      </c>
      <c r="U13" s="295" t="s">
        <v>42</v>
      </c>
      <c r="V13" s="288" t="s">
        <v>28</v>
      </c>
      <c r="W13" s="282" t="s">
        <v>29</v>
      </c>
      <c r="X13" s="282" t="s">
        <v>32</v>
      </c>
      <c r="Y13" s="282" t="s">
        <v>45</v>
      </c>
      <c r="Z13" s="282" t="s">
        <v>28</v>
      </c>
      <c r="AA13" s="282" t="s">
        <v>29</v>
      </c>
      <c r="AB13" s="305" t="s">
        <v>34</v>
      </c>
      <c r="AC13" s="282" t="s">
        <v>35</v>
      </c>
      <c r="AD13" s="288" t="s">
        <v>28</v>
      </c>
      <c r="AE13" s="282" t="s">
        <v>29</v>
      </c>
      <c r="AF13" s="282" t="s">
        <v>37</v>
      </c>
      <c r="AG13" s="282" t="s">
        <v>150</v>
      </c>
      <c r="AH13" s="282" t="s">
        <v>38</v>
      </c>
      <c r="AI13" s="291" t="s">
        <v>79</v>
      </c>
      <c r="AJ13" s="282" t="s">
        <v>79</v>
      </c>
    </row>
    <row r="14" spans="1:36" s="34" customFormat="1" ht="15" x14ac:dyDescent="0.2">
      <c r="A14" s="294"/>
      <c r="B14" s="316"/>
      <c r="C14" s="283"/>
      <c r="D14" s="283"/>
      <c r="E14" s="283"/>
      <c r="F14" s="283"/>
      <c r="G14" s="283"/>
      <c r="H14" s="283"/>
      <c r="I14" s="306"/>
      <c r="J14" s="283"/>
      <c r="K14" s="289"/>
      <c r="L14" s="283"/>
      <c r="M14" s="283"/>
      <c r="N14" s="283"/>
      <c r="O14" s="283"/>
      <c r="P14" s="283"/>
      <c r="Q14" s="296"/>
      <c r="R14" s="296"/>
      <c r="S14" s="296"/>
      <c r="T14" s="296"/>
      <c r="U14" s="296"/>
      <c r="V14" s="289"/>
      <c r="W14" s="283"/>
      <c r="X14" s="283"/>
      <c r="Y14" s="283"/>
      <c r="Z14" s="283"/>
      <c r="AA14" s="283"/>
      <c r="AB14" s="306"/>
      <c r="AC14" s="283"/>
      <c r="AD14" s="289"/>
      <c r="AE14" s="283"/>
      <c r="AF14" s="283"/>
      <c r="AG14" s="283"/>
      <c r="AH14" s="283"/>
      <c r="AI14" s="292"/>
      <c r="AJ14" s="283"/>
    </row>
    <row r="15" spans="1:36" s="34" customFormat="1" ht="71.25" customHeight="1" x14ac:dyDescent="0.2">
      <c r="A15" s="294"/>
      <c r="B15" s="130"/>
      <c r="C15" s="284"/>
      <c r="D15" s="284"/>
      <c r="E15" s="284"/>
      <c r="F15" s="284"/>
      <c r="G15" s="284"/>
      <c r="H15" s="284"/>
      <c r="I15" s="307"/>
      <c r="J15" s="284"/>
      <c r="K15" s="290"/>
      <c r="L15" s="284"/>
      <c r="M15" s="284"/>
      <c r="N15" s="284"/>
      <c r="O15" s="284"/>
      <c r="P15" s="284"/>
      <c r="Q15" s="297"/>
      <c r="R15" s="297"/>
      <c r="S15" s="297"/>
      <c r="T15" s="297"/>
      <c r="U15" s="297"/>
      <c r="V15" s="290"/>
      <c r="W15" s="284"/>
      <c r="X15" s="284"/>
      <c r="Y15" s="284"/>
      <c r="Z15" s="284"/>
      <c r="AA15" s="284"/>
      <c r="AB15" s="307"/>
      <c r="AC15" s="284"/>
      <c r="AD15" s="290"/>
      <c r="AE15" s="284"/>
      <c r="AF15" s="284"/>
      <c r="AG15" s="284"/>
      <c r="AH15" s="284"/>
      <c r="AI15" s="293"/>
      <c r="AJ15" s="284"/>
    </row>
    <row r="16" spans="1:36" s="34" customFormat="1" ht="71.25" hidden="1" customHeight="1" x14ac:dyDescent="0.2">
      <c r="A16" s="35"/>
      <c r="B16" s="24"/>
      <c r="C16" s="118"/>
      <c r="D16" s="116"/>
      <c r="E16" s="116"/>
      <c r="F16" s="116"/>
      <c r="G16" s="116"/>
      <c r="H16" s="116"/>
      <c r="I16" s="119"/>
      <c r="J16" s="116"/>
      <c r="K16" s="118"/>
      <c r="L16" s="116"/>
      <c r="M16" s="116"/>
      <c r="N16" s="116"/>
      <c r="O16" s="116"/>
      <c r="P16" s="116"/>
      <c r="Q16" s="103"/>
      <c r="R16" s="103"/>
      <c r="S16" s="103"/>
      <c r="T16" s="103"/>
      <c r="U16" s="103"/>
      <c r="V16" s="118"/>
      <c r="W16" s="116"/>
      <c r="X16" s="116"/>
      <c r="Y16" s="116"/>
      <c r="Z16" s="116"/>
      <c r="AA16" s="116"/>
      <c r="AB16" s="119"/>
      <c r="AC16" s="116"/>
      <c r="AD16" s="118"/>
      <c r="AE16" s="116"/>
      <c r="AF16" s="116"/>
      <c r="AG16" s="116"/>
      <c r="AH16" s="116"/>
      <c r="AI16" s="120"/>
      <c r="AJ16" s="116"/>
    </row>
    <row r="17" spans="1:36" s="34" customFormat="1" ht="71.25" hidden="1" customHeight="1" x14ac:dyDescent="0.2">
      <c r="A17" s="35"/>
      <c r="B17" s="24"/>
      <c r="C17" s="118"/>
      <c r="D17" s="116"/>
      <c r="E17" s="116"/>
      <c r="F17" s="116"/>
      <c r="G17" s="116"/>
      <c r="H17" s="116"/>
      <c r="I17" s="119"/>
      <c r="J17" s="116"/>
      <c r="K17" s="118"/>
      <c r="L17" s="116"/>
      <c r="M17" s="116"/>
      <c r="N17" s="116"/>
      <c r="O17" s="116"/>
      <c r="P17" s="116"/>
      <c r="Q17" s="103"/>
      <c r="R17" s="103"/>
      <c r="S17" s="103"/>
      <c r="T17" s="103"/>
      <c r="U17" s="103"/>
      <c r="V17" s="118"/>
      <c r="W17" s="116"/>
      <c r="X17" s="116"/>
      <c r="Y17" s="116"/>
      <c r="Z17" s="116"/>
      <c r="AA17" s="116"/>
      <c r="AB17" s="119"/>
      <c r="AC17" s="116"/>
      <c r="AD17" s="118"/>
      <c r="AE17" s="116"/>
      <c r="AF17" s="116"/>
      <c r="AG17" s="116"/>
      <c r="AH17" s="116"/>
      <c r="AI17" s="120"/>
      <c r="AJ17" s="116"/>
    </row>
    <row r="18" spans="1:36" s="34" customFormat="1" ht="22.5" customHeight="1" x14ac:dyDescent="0.2">
      <c r="A18" s="35"/>
      <c r="B18" s="24" t="s">
        <v>66</v>
      </c>
      <c r="C18" s="36"/>
      <c r="D18" s="24"/>
      <c r="E18" s="24"/>
      <c r="F18" s="24"/>
      <c r="G18" s="24"/>
      <c r="H18" s="24"/>
      <c r="I18" s="37"/>
      <c r="J18" s="223">
        <f>SUM(J19:J71)</f>
        <v>24.995000000000001</v>
      </c>
      <c r="K18" s="36"/>
      <c r="L18" s="24"/>
      <c r="M18" s="24"/>
      <c r="N18" s="24"/>
      <c r="O18" s="88">
        <f>O21+O22+O23+O24+O32+O44+O45</f>
        <v>39.069000000000003</v>
      </c>
      <c r="P18" s="24" t="s">
        <v>118</v>
      </c>
      <c r="Q18" s="88">
        <f>Q21+Q22+Q23+Q24+Q32+Q44+Q45</f>
        <v>114.25926928</v>
      </c>
      <c r="R18" s="88"/>
      <c r="S18" s="88">
        <f>S21+S22+S23+S24+S32+S44+S45</f>
        <v>26.656218079999999</v>
      </c>
      <c r="T18" s="88">
        <f>T21+T22+T23+T24+T32+T44+T45</f>
        <v>86.904476000000003</v>
      </c>
      <c r="U18" s="88">
        <f>U21+U22+U23+U24+U32+U44+U45</f>
        <v>0.69857519999999995</v>
      </c>
      <c r="V18" s="36"/>
      <c r="W18" s="24"/>
      <c r="X18" s="24"/>
      <c r="Y18" s="24"/>
      <c r="Z18" s="24"/>
      <c r="AA18" s="24"/>
      <c r="AB18" s="37"/>
      <c r="AC18" s="88">
        <f>SUM(AC19:AC71)</f>
        <v>34.51</v>
      </c>
      <c r="AD18" s="36"/>
      <c r="AE18" s="24"/>
      <c r="AF18" s="24"/>
      <c r="AG18" s="24"/>
      <c r="AH18" s="88">
        <f>AH21+AH22+AH23+AH24+AH32+AH44+AH45</f>
        <v>39.069000000000003</v>
      </c>
      <c r="AI18" s="24"/>
      <c r="AJ18" s="83"/>
    </row>
    <row r="19" spans="1:36" s="22" customFormat="1" ht="28.5" customHeight="1" x14ac:dyDescent="0.2">
      <c r="A19" s="220" t="s">
        <v>197</v>
      </c>
      <c r="B19" s="39" t="s">
        <v>69</v>
      </c>
      <c r="C19" s="27"/>
      <c r="D19" s="27"/>
      <c r="E19" s="27"/>
      <c r="F19" s="27"/>
      <c r="G19" s="27"/>
      <c r="H19" s="27"/>
      <c r="I19" s="19"/>
      <c r="J19" s="23"/>
      <c r="K19" s="19"/>
      <c r="L19" s="19"/>
      <c r="M19" s="19"/>
      <c r="N19" s="19"/>
      <c r="O19" s="19"/>
      <c r="P19" s="19"/>
      <c r="Q19" s="86"/>
      <c r="R19" s="86"/>
      <c r="S19" s="86"/>
      <c r="T19" s="86"/>
      <c r="U19" s="86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7"/>
    </row>
    <row r="20" spans="1:36" s="22" customFormat="1" ht="25.5" x14ac:dyDescent="0.2">
      <c r="A20" s="220" t="s">
        <v>198</v>
      </c>
      <c r="B20" s="39" t="s">
        <v>16</v>
      </c>
      <c r="C20" s="27"/>
      <c r="D20" s="27"/>
      <c r="E20" s="27"/>
      <c r="F20" s="27"/>
      <c r="G20" s="27"/>
      <c r="H20" s="27"/>
      <c r="I20" s="19"/>
      <c r="J20" s="19"/>
      <c r="K20" s="19"/>
      <c r="L20" s="19"/>
      <c r="M20" s="19"/>
      <c r="N20" s="19"/>
      <c r="O20" s="19"/>
      <c r="P20" s="19"/>
      <c r="Q20" s="86"/>
      <c r="R20" s="89"/>
      <c r="S20" s="89"/>
      <c r="T20" s="89"/>
      <c r="U20" s="8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7"/>
    </row>
    <row r="21" spans="1:36" s="211" customFormat="1" ht="99.75" customHeight="1" x14ac:dyDescent="0.2">
      <c r="A21" s="219" t="s">
        <v>13</v>
      </c>
      <c r="B21" s="217" t="s">
        <v>185</v>
      </c>
      <c r="C21" s="205"/>
      <c r="D21" s="198"/>
      <c r="E21" s="198"/>
      <c r="F21" s="198"/>
      <c r="G21" s="204" t="s">
        <v>77</v>
      </c>
      <c r="H21" s="199">
        <v>20</v>
      </c>
      <c r="I21" s="199" t="s">
        <v>117</v>
      </c>
      <c r="J21" s="199">
        <v>15.005000000000001</v>
      </c>
      <c r="K21" s="199"/>
      <c r="L21" s="199"/>
      <c r="M21" s="199"/>
      <c r="N21" s="199"/>
      <c r="O21" s="199"/>
      <c r="P21" s="199"/>
      <c r="Q21" s="206">
        <v>21.2450622</v>
      </c>
      <c r="R21" s="201"/>
      <c r="S21" s="206">
        <f>Q21-T21-U21</f>
        <v>2.8714850999999983</v>
      </c>
      <c r="T21" s="201">
        <v>17.924437000000001</v>
      </c>
      <c r="U21" s="201">
        <v>0.44914009999999999</v>
      </c>
      <c r="V21" s="207"/>
      <c r="W21" s="207"/>
      <c r="X21" s="208"/>
      <c r="Y21" s="208"/>
      <c r="Z21" s="209"/>
      <c r="AA21" s="199">
        <v>20</v>
      </c>
      <c r="AB21" s="199" t="s">
        <v>119</v>
      </c>
      <c r="AC21" s="199">
        <v>24.29</v>
      </c>
      <c r="AD21" s="205"/>
      <c r="AE21" s="199"/>
      <c r="AF21" s="199"/>
      <c r="AG21" s="199"/>
      <c r="AH21" s="199"/>
      <c r="AI21" s="199" t="s">
        <v>80</v>
      </c>
      <c r="AJ21" s="210"/>
    </row>
    <row r="22" spans="1:36" s="211" customFormat="1" ht="90" customHeight="1" x14ac:dyDescent="0.2">
      <c r="A22" s="219" t="s">
        <v>21</v>
      </c>
      <c r="B22" s="217" t="s">
        <v>180</v>
      </c>
      <c r="C22" s="205"/>
      <c r="D22" s="198"/>
      <c r="E22" s="198"/>
      <c r="F22" s="198"/>
      <c r="G22" s="204" t="s">
        <v>116</v>
      </c>
      <c r="H22" s="199">
        <v>20</v>
      </c>
      <c r="I22" s="199" t="s">
        <v>115</v>
      </c>
      <c r="J22" s="199">
        <v>9.99</v>
      </c>
      <c r="K22" s="199"/>
      <c r="L22" s="199"/>
      <c r="M22" s="199"/>
      <c r="N22" s="199"/>
      <c r="O22" s="212"/>
      <c r="P22" s="199"/>
      <c r="Q22" s="206">
        <v>10.690974600000001</v>
      </c>
      <c r="R22" s="201"/>
      <c r="S22" s="206">
        <f>Q22-T22-U22</f>
        <v>1.6362705000000015</v>
      </c>
      <c r="T22" s="201">
        <v>8.8052689999999991</v>
      </c>
      <c r="U22" s="201">
        <v>0.24943509999999999</v>
      </c>
      <c r="V22" s="213"/>
      <c r="W22" s="213"/>
      <c r="X22" s="199"/>
      <c r="Y22" s="199"/>
      <c r="Z22" s="205"/>
      <c r="AA22" s="199">
        <v>20</v>
      </c>
      <c r="AB22" s="199" t="s">
        <v>115</v>
      </c>
      <c r="AC22" s="199">
        <v>10.220000000000001</v>
      </c>
      <c r="AD22" s="205"/>
      <c r="AE22" s="199"/>
      <c r="AF22" s="199"/>
      <c r="AG22" s="199"/>
      <c r="AH22" s="212"/>
      <c r="AI22" s="199"/>
      <c r="AJ22" s="210"/>
    </row>
    <row r="23" spans="1:36" s="211" customFormat="1" ht="168" customHeight="1" x14ac:dyDescent="0.2">
      <c r="A23" s="219" t="s">
        <v>199</v>
      </c>
      <c r="B23" s="217" t="s">
        <v>179</v>
      </c>
      <c r="C23" s="205"/>
      <c r="D23" s="198"/>
      <c r="E23" s="198"/>
      <c r="F23" s="198"/>
      <c r="G23" s="204" t="s">
        <v>77</v>
      </c>
      <c r="H23" s="198"/>
      <c r="I23" s="199"/>
      <c r="J23" s="214"/>
      <c r="K23" s="199"/>
      <c r="L23" s="199"/>
      <c r="M23" s="199"/>
      <c r="N23" s="199"/>
      <c r="O23" s="199"/>
      <c r="P23" s="215" t="s">
        <v>118</v>
      </c>
      <c r="Q23" s="206">
        <v>9.5216749000000007</v>
      </c>
      <c r="R23" s="201"/>
      <c r="S23" s="206">
        <f>Q23-T23</f>
        <v>1.5754089000000011</v>
      </c>
      <c r="T23" s="201">
        <v>7.9462659999999996</v>
      </c>
      <c r="U23" s="216"/>
      <c r="V23" s="208"/>
      <c r="W23" s="207"/>
      <c r="X23" s="208"/>
      <c r="Y23" s="208"/>
      <c r="Z23" s="209"/>
      <c r="AA23" s="208"/>
      <c r="AB23" s="208"/>
      <c r="AC23" s="208"/>
      <c r="AD23" s="205"/>
      <c r="AE23" s="199"/>
      <c r="AF23" s="199"/>
      <c r="AG23" s="199"/>
      <c r="AH23" s="199"/>
      <c r="AI23" s="199" t="s">
        <v>81</v>
      </c>
      <c r="AJ23" s="199" t="s">
        <v>118</v>
      </c>
    </row>
    <row r="24" spans="1:36" s="203" customFormat="1" ht="30" x14ac:dyDescent="0.2">
      <c r="A24" s="219">
        <v>4</v>
      </c>
      <c r="B24" s="197" t="s">
        <v>267</v>
      </c>
      <c r="C24" s="198"/>
      <c r="D24" s="198"/>
      <c r="E24" s="198"/>
      <c r="F24" s="198"/>
      <c r="G24" s="198"/>
      <c r="H24" s="198"/>
      <c r="I24" s="199"/>
      <c r="J24" s="199"/>
      <c r="K24" s="199"/>
      <c r="L24" s="199"/>
      <c r="M24" s="199"/>
      <c r="N24" s="199"/>
      <c r="O24" s="201">
        <f>SUM(O25:O31)</f>
        <v>5.04</v>
      </c>
      <c r="P24" s="199"/>
      <c r="Q24" s="201">
        <f>SUM(Q25:Q31)</f>
        <v>9.7481264999999997</v>
      </c>
      <c r="R24" s="201"/>
      <c r="S24" s="201">
        <f>SUM(S25:S31)</f>
        <v>3.7513554999999994</v>
      </c>
      <c r="T24" s="201">
        <f>SUM(T25:T31)</f>
        <v>5.9967709999999999</v>
      </c>
      <c r="U24" s="201">
        <f>SUM(U25:U31)</f>
        <v>0</v>
      </c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201">
        <f>SUM(AH25:AH31)</f>
        <v>5.04</v>
      </c>
      <c r="AI24" s="199"/>
      <c r="AJ24" s="202"/>
    </row>
    <row r="25" spans="1:36" s="22" customFormat="1" ht="38.25" x14ac:dyDescent="0.2">
      <c r="A25" s="218" t="s">
        <v>201</v>
      </c>
      <c r="B25" s="221" t="s">
        <v>244</v>
      </c>
      <c r="C25" s="3"/>
      <c r="D25" s="27"/>
      <c r="E25" s="27"/>
      <c r="F25" s="27"/>
      <c r="G25" s="27"/>
      <c r="H25" s="27"/>
      <c r="I25" s="19"/>
      <c r="J25" s="19"/>
      <c r="K25" s="19">
        <v>1985</v>
      </c>
      <c r="L25" s="19">
        <v>15</v>
      </c>
      <c r="M25" s="4" t="s">
        <v>73</v>
      </c>
      <c r="N25" s="4" t="s">
        <v>153</v>
      </c>
      <c r="O25" s="4">
        <v>0.246</v>
      </c>
      <c r="P25" s="19"/>
      <c r="Q25" s="131">
        <v>0.72900799999999999</v>
      </c>
      <c r="R25" s="89"/>
      <c r="S25" s="131">
        <f t="shared" ref="S25:S31" si="0">Q25-T25</f>
        <v>0.275362</v>
      </c>
      <c r="T25" s="89">
        <v>0.45364599999999999</v>
      </c>
      <c r="U25" s="89"/>
      <c r="V25" s="19"/>
      <c r="W25" s="19"/>
      <c r="X25" s="19"/>
      <c r="Y25" s="19"/>
      <c r="Z25" s="3"/>
      <c r="AA25" s="19"/>
      <c r="AB25" s="19"/>
      <c r="AC25" s="19"/>
      <c r="AD25" s="3">
        <v>2016</v>
      </c>
      <c r="AE25" s="19">
        <v>20</v>
      </c>
      <c r="AF25" s="19" t="s">
        <v>74</v>
      </c>
      <c r="AG25" s="4" t="s">
        <v>165</v>
      </c>
      <c r="AH25" s="85">
        <v>0.246</v>
      </c>
      <c r="AI25" s="19"/>
      <c r="AJ25" s="7"/>
    </row>
    <row r="26" spans="1:36" s="69" customFormat="1" ht="38.25" x14ac:dyDescent="0.2">
      <c r="A26" s="218" t="s">
        <v>203</v>
      </c>
      <c r="B26" s="221" t="s">
        <v>236</v>
      </c>
      <c r="C26" s="3"/>
      <c r="D26" s="27"/>
      <c r="E26" s="27"/>
      <c r="F26" s="27"/>
      <c r="G26" s="27"/>
      <c r="H26" s="27"/>
      <c r="I26" s="19"/>
      <c r="J26" s="19"/>
      <c r="K26" s="19">
        <v>1975</v>
      </c>
      <c r="L26" s="19">
        <v>15</v>
      </c>
      <c r="M26" s="4" t="s">
        <v>73</v>
      </c>
      <c r="N26" s="4" t="s">
        <v>160</v>
      </c>
      <c r="O26" s="4">
        <v>0.67</v>
      </c>
      <c r="P26" s="19"/>
      <c r="Q26" s="131">
        <v>1.876638</v>
      </c>
      <c r="R26" s="89"/>
      <c r="S26" s="131">
        <f t="shared" si="0"/>
        <v>0.64776699999999998</v>
      </c>
      <c r="T26" s="89">
        <v>1.228871</v>
      </c>
      <c r="U26" s="89"/>
      <c r="V26" s="19"/>
      <c r="W26" s="19"/>
      <c r="X26" s="19"/>
      <c r="Y26" s="19"/>
      <c r="Z26" s="3"/>
      <c r="AA26" s="19"/>
      <c r="AB26" s="19"/>
      <c r="AC26" s="19"/>
      <c r="AD26" s="3">
        <v>2018</v>
      </c>
      <c r="AE26" s="19">
        <v>20</v>
      </c>
      <c r="AF26" s="19" t="s">
        <v>74</v>
      </c>
      <c r="AG26" s="4" t="s">
        <v>165</v>
      </c>
      <c r="AH26" s="85">
        <v>0.67</v>
      </c>
      <c r="AI26" s="19"/>
      <c r="AJ26" s="67"/>
    </row>
    <row r="27" spans="1:36" s="69" customFormat="1" ht="45" x14ac:dyDescent="0.2">
      <c r="A27" s="218" t="s">
        <v>204</v>
      </c>
      <c r="B27" s="221" t="s">
        <v>237</v>
      </c>
      <c r="C27" s="3"/>
      <c r="D27" s="27"/>
      <c r="E27" s="27"/>
      <c r="F27" s="27"/>
      <c r="G27" s="27"/>
      <c r="H27" s="27"/>
      <c r="I27" s="19"/>
      <c r="J27" s="19"/>
      <c r="K27" s="19">
        <v>1970</v>
      </c>
      <c r="L27" s="19">
        <v>15</v>
      </c>
      <c r="M27" s="4" t="s">
        <v>73</v>
      </c>
      <c r="N27" s="4" t="s">
        <v>162</v>
      </c>
      <c r="O27" s="4">
        <v>1.204</v>
      </c>
      <c r="P27" s="19"/>
      <c r="Q27" s="131">
        <v>2.895025</v>
      </c>
      <c r="R27" s="89"/>
      <c r="S27" s="131">
        <f t="shared" si="0"/>
        <v>0.82672400000000001</v>
      </c>
      <c r="T27" s="89">
        <v>2.0683009999999999</v>
      </c>
      <c r="U27" s="89"/>
      <c r="V27" s="19"/>
      <c r="W27" s="19"/>
      <c r="X27" s="19"/>
      <c r="Y27" s="19"/>
      <c r="Z27" s="3"/>
      <c r="AA27" s="19"/>
      <c r="AB27" s="19"/>
      <c r="AC27" s="19"/>
      <c r="AD27" s="3">
        <v>2017</v>
      </c>
      <c r="AE27" s="19">
        <v>20</v>
      </c>
      <c r="AF27" s="19" t="s">
        <v>74</v>
      </c>
      <c r="AG27" s="4" t="s">
        <v>174</v>
      </c>
      <c r="AH27" s="85">
        <v>1.204</v>
      </c>
      <c r="AI27" s="19"/>
      <c r="AJ27" s="67"/>
    </row>
    <row r="28" spans="1:36" s="69" customFormat="1" ht="37.5" customHeight="1" x14ac:dyDescent="0.2">
      <c r="A28" s="218" t="s">
        <v>205</v>
      </c>
      <c r="B28" s="221" t="s">
        <v>238</v>
      </c>
      <c r="C28" s="3"/>
      <c r="D28" s="27"/>
      <c r="E28" s="27"/>
      <c r="F28" s="27"/>
      <c r="G28" s="2"/>
      <c r="H28" s="27"/>
      <c r="I28" s="19"/>
      <c r="J28" s="79"/>
      <c r="K28" s="19">
        <v>1989</v>
      </c>
      <c r="L28" s="19">
        <v>20</v>
      </c>
      <c r="M28" s="4"/>
      <c r="N28" s="4" t="s">
        <v>177</v>
      </c>
      <c r="O28" s="4">
        <v>0.6</v>
      </c>
      <c r="P28" s="72"/>
      <c r="Q28" s="131">
        <f>' прилож. 1.1'!G24</f>
        <v>0.90711609999999998</v>
      </c>
      <c r="R28" s="89"/>
      <c r="S28" s="132">
        <f t="shared" si="0"/>
        <v>0.46678310000000001</v>
      </c>
      <c r="T28" s="86">
        <v>0.44033299999999997</v>
      </c>
      <c r="U28" s="137"/>
      <c r="V28" s="81"/>
      <c r="W28" s="81"/>
      <c r="X28" s="81"/>
      <c r="Y28" s="81"/>
      <c r="Z28" s="65"/>
      <c r="AA28" s="81"/>
      <c r="AB28" s="81"/>
      <c r="AC28" s="81"/>
      <c r="AD28" s="4">
        <v>2015</v>
      </c>
      <c r="AE28" s="19">
        <v>25</v>
      </c>
      <c r="AF28" s="19"/>
      <c r="AG28" s="4" t="s">
        <v>181</v>
      </c>
      <c r="AH28" s="19">
        <v>0.6</v>
      </c>
      <c r="AI28" s="19"/>
      <c r="AJ28" s="19"/>
    </row>
    <row r="29" spans="1:36" s="69" customFormat="1" ht="40.5" customHeight="1" x14ac:dyDescent="0.2">
      <c r="A29" s="218" t="s">
        <v>206</v>
      </c>
      <c r="B29" s="221" t="s">
        <v>239</v>
      </c>
      <c r="C29" s="3"/>
      <c r="D29" s="27"/>
      <c r="E29" s="27"/>
      <c r="F29" s="27"/>
      <c r="G29" s="2"/>
      <c r="H29" s="27"/>
      <c r="I29" s="19"/>
      <c r="J29" s="79"/>
      <c r="K29" s="19">
        <v>1988</v>
      </c>
      <c r="L29" s="19">
        <v>20</v>
      </c>
      <c r="M29" s="4"/>
      <c r="N29" s="4" t="s">
        <v>177</v>
      </c>
      <c r="O29" s="4">
        <v>0.45</v>
      </c>
      <c r="P29" s="72"/>
      <c r="Q29" s="131">
        <f>' прилож. 1.1'!G25</f>
        <v>0.68738509999999997</v>
      </c>
      <c r="R29" s="89"/>
      <c r="S29" s="132">
        <f t="shared" si="0"/>
        <v>0.35539109999999996</v>
      </c>
      <c r="T29" s="86">
        <v>0.33199400000000001</v>
      </c>
      <c r="U29" s="137"/>
      <c r="V29" s="81"/>
      <c r="W29" s="81"/>
      <c r="X29" s="81"/>
      <c r="Y29" s="81"/>
      <c r="Z29" s="65"/>
      <c r="AA29" s="81"/>
      <c r="AB29" s="81"/>
      <c r="AC29" s="81"/>
      <c r="AD29" s="4">
        <v>2015</v>
      </c>
      <c r="AE29" s="19">
        <v>25</v>
      </c>
      <c r="AF29" s="19"/>
      <c r="AG29" s="4" t="s">
        <v>181</v>
      </c>
      <c r="AH29" s="19">
        <v>0.45</v>
      </c>
      <c r="AI29" s="19"/>
      <c r="AJ29" s="19"/>
    </row>
    <row r="30" spans="1:36" s="69" customFormat="1" ht="40.5" customHeight="1" x14ac:dyDescent="0.2">
      <c r="A30" s="218" t="s">
        <v>207</v>
      </c>
      <c r="B30" s="221" t="s">
        <v>240</v>
      </c>
      <c r="C30" s="3"/>
      <c r="D30" s="27"/>
      <c r="E30" s="27"/>
      <c r="F30" s="27"/>
      <c r="G30" s="2"/>
      <c r="H30" s="27"/>
      <c r="I30" s="19"/>
      <c r="J30" s="79"/>
      <c r="K30" s="19">
        <v>1988</v>
      </c>
      <c r="L30" s="19">
        <v>20</v>
      </c>
      <c r="M30" s="4"/>
      <c r="N30" s="4" t="s">
        <v>178</v>
      </c>
      <c r="O30" s="4">
        <v>0.9</v>
      </c>
      <c r="P30" s="72"/>
      <c r="Q30" s="131">
        <f>' прилож. 1.1'!G26</f>
        <v>1.3307308</v>
      </c>
      <c r="R30" s="89"/>
      <c r="S30" s="132">
        <f t="shared" si="0"/>
        <v>0.67232579999999997</v>
      </c>
      <c r="T30" s="86">
        <v>0.65840500000000002</v>
      </c>
      <c r="U30" s="137"/>
      <c r="V30" s="81"/>
      <c r="W30" s="81"/>
      <c r="X30" s="81"/>
      <c r="Y30" s="81"/>
      <c r="Z30" s="65"/>
      <c r="AA30" s="81"/>
      <c r="AB30" s="81"/>
      <c r="AC30" s="81"/>
      <c r="AD30" s="4">
        <v>2015</v>
      </c>
      <c r="AE30" s="19">
        <v>25</v>
      </c>
      <c r="AF30" s="19"/>
      <c r="AG30" s="4" t="s">
        <v>181</v>
      </c>
      <c r="AH30" s="19">
        <v>0.9</v>
      </c>
      <c r="AI30" s="19"/>
      <c r="AJ30" s="19"/>
    </row>
    <row r="31" spans="1:36" s="22" customFormat="1" ht="36" customHeight="1" x14ac:dyDescent="0.2">
      <c r="A31" s="218" t="s">
        <v>208</v>
      </c>
      <c r="B31" s="221" t="s">
        <v>241</v>
      </c>
      <c r="C31" s="3"/>
      <c r="D31" s="27"/>
      <c r="E31" s="27"/>
      <c r="F31" s="27"/>
      <c r="G31" s="2"/>
      <c r="H31" s="27"/>
      <c r="I31" s="19"/>
      <c r="J31" s="19"/>
      <c r="K31" s="19">
        <v>1977</v>
      </c>
      <c r="L31" s="19">
        <v>20</v>
      </c>
      <c r="M31" s="4"/>
      <c r="N31" s="4" t="s">
        <v>177</v>
      </c>
      <c r="O31" s="4">
        <v>0.97</v>
      </c>
      <c r="P31" s="19"/>
      <c r="Q31" s="131">
        <f>' прилож. 1.1'!G27</f>
        <v>1.3222235</v>
      </c>
      <c r="R31" s="89"/>
      <c r="S31" s="132">
        <f t="shared" si="0"/>
        <v>0.50700250000000002</v>
      </c>
      <c r="T31" s="86">
        <v>0.81522099999999997</v>
      </c>
      <c r="U31" s="137"/>
      <c r="V31" s="81"/>
      <c r="W31" s="81"/>
      <c r="X31" s="81"/>
      <c r="Y31" s="81"/>
      <c r="Z31" s="65"/>
      <c r="AA31" s="81"/>
      <c r="AB31" s="81"/>
      <c r="AC31" s="81"/>
      <c r="AD31" s="4">
        <v>2015</v>
      </c>
      <c r="AE31" s="19">
        <v>25</v>
      </c>
      <c r="AF31" s="19"/>
      <c r="AG31" s="4" t="s">
        <v>181</v>
      </c>
      <c r="AH31" s="19">
        <v>0.97</v>
      </c>
      <c r="AI31" s="19"/>
      <c r="AJ31" s="67"/>
    </row>
    <row r="32" spans="1:36" s="203" customFormat="1" ht="30" x14ac:dyDescent="0.2">
      <c r="A32" s="219" t="s">
        <v>202</v>
      </c>
      <c r="B32" s="197" t="s">
        <v>189</v>
      </c>
      <c r="C32" s="198"/>
      <c r="D32" s="198"/>
      <c r="E32" s="198"/>
      <c r="F32" s="198"/>
      <c r="G32" s="198"/>
      <c r="H32" s="198"/>
      <c r="I32" s="199"/>
      <c r="J32" s="199"/>
      <c r="K32" s="199"/>
      <c r="L32" s="199"/>
      <c r="M32" s="199"/>
      <c r="N32" s="199"/>
      <c r="O32" s="201">
        <f>SUM(O33:O43)</f>
        <v>25.365000000000002</v>
      </c>
      <c r="P32" s="201"/>
      <c r="Q32" s="201">
        <f>SUM(Q33:Q43)</f>
        <v>52.581821900000001</v>
      </c>
      <c r="R32" s="201"/>
      <c r="S32" s="201">
        <f>SUM(S33:S43)</f>
        <v>13.035078899999998</v>
      </c>
      <c r="T32" s="201">
        <f>SUM(T33:T43)</f>
        <v>39.546742999999999</v>
      </c>
      <c r="U32" s="201">
        <f>SUM(U33:U43)</f>
        <v>0</v>
      </c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>
        <f>SUM(AH33:AH43)</f>
        <v>25.365000000000002</v>
      </c>
      <c r="AI32" s="199"/>
      <c r="AJ32" s="202"/>
    </row>
    <row r="33" spans="1:36" s="22" customFormat="1" ht="45" x14ac:dyDescent="0.2">
      <c r="A33" s="218" t="s">
        <v>209</v>
      </c>
      <c r="B33" s="221" t="s">
        <v>242</v>
      </c>
      <c r="C33" s="3"/>
      <c r="D33" s="27"/>
      <c r="E33" s="27"/>
      <c r="F33" s="27"/>
      <c r="G33" s="27"/>
      <c r="H33" s="27"/>
      <c r="I33" s="19"/>
      <c r="J33" s="19"/>
      <c r="K33" s="19">
        <v>1988</v>
      </c>
      <c r="L33" s="19">
        <v>15</v>
      </c>
      <c r="M33" s="4" t="s">
        <v>73</v>
      </c>
      <c r="N33" s="4" t="s">
        <v>158</v>
      </c>
      <c r="O33" s="4">
        <v>1.355</v>
      </c>
      <c r="P33" s="19"/>
      <c r="Q33" s="131">
        <v>2.6770801999999998</v>
      </c>
      <c r="R33" s="89"/>
      <c r="S33" s="131">
        <f t="shared" ref="S33:S44" si="1">Q33-T33</f>
        <v>0.69740719999999978</v>
      </c>
      <c r="T33" s="89">
        <v>1.979673</v>
      </c>
      <c r="U33" s="89"/>
      <c r="V33" s="19"/>
      <c r="W33" s="19"/>
      <c r="X33" s="19"/>
      <c r="Y33" s="19"/>
      <c r="Z33" s="3"/>
      <c r="AA33" s="19"/>
      <c r="AB33" s="19"/>
      <c r="AC33" s="19"/>
      <c r="AD33" s="3">
        <v>2015</v>
      </c>
      <c r="AE33" s="19">
        <v>20</v>
      </c>
      <c r="AF33" s="19" t="s">
        <v>74</v>
      </c>
      <c r="AG33" s="4" t="s">
        <v>174</v>
      </c>
      <c r="AH33" s="85">
        <v>1.355</v>
      </c>
      <c r="AI33" s="19"/>
      <c r="AJ33" s="7"/>
    </row>
    <row r="34" spans="1:36" s="22" customFormat="1" ht="45" x14ac:dyDescent="0.2">
      <c r="A34" s="218" t="s">
        <v>210</v>
      </c>
      <c r="B34" s="221" t="s">
        <v>243</v>
      </c>
      <c r="C34" s="3"/>
      <c r="D34" s="27"/>
      <c r="E34" s="27"/>
      <c r="F34" s="27"/>
      <c r="G34" s="27"/>
      <c r="H34" s="27"/>
      <c r="I34" s="19"/>
      <c r="J34" s="19"/>
      <c r="K34" s="19">
        <v>1990</v>
      </c>
      <c r="L34" s="19">
        <v>15</v>
      </c>
      <c r="M34" s="4" t="s">
        <v>73</v>
      </c>
      <c r="N34" s="4" t="s">
        <v>159</v>
      </c>
      <c r="O34" s="4">
        <v>1.0920000000000001</v>
      </c>
      <c r="P34" s="19"/>
      <c r="Q34" s="131">
        <v>2.7080129999999998</v>
      </c>
      <c r="R34" s="89"/>
      <c r="S34" s="131">
        <f t="shared" si="1"/>
        <v>0.75869099999999978</v>
      </c>
      <c r="T34" s="89">
        <v>1.949322</v>
      </c>
      <c r="U34" s="89"/>
      <c r="V34" s="19"/>
      <c r="W34" s="19"/>
      <c r="X34" s="19"/>
      <c r="Y34" s="19"/>
      <c r="Z34" s="3"/>
      <c r="AA34" s="19"/>
      <c r="AB34" s="19"/>
      <c r="AC34" s="19"/>
      <c r="AD34" s="3">
        <v>2019</v>
      </c>
      <c r="AE34" s="19">
        <v>20</v>
      </c>
      <c r="AF34" s="19" t="s">
        <v>74</v>
      </c>
      <c r="AG34" s="4" t="s">
        <v>165</v>
      </c>
      <c r="AH34" s="85">
        <v>1.0920000000000001</v>
      </c>
      <c r="AI34" s="19"/>
      <c r="AJ34" s="7"/>
    </row>
    <row r="35" spans="1:36" s="22" customFormat="1" ht="45" x14ac:dyDescent="0.2">
      <c r="A35" s="218" t="s">
        <v>211</v>
      </c>
      <c r="B35" s="221" t="s">
        <v>245</v>
      </c>
      <c r="C35" s="3"/>
      <c r="D35" s="27"/>
      <c r="E35" s="27"/>
      <c r="F35" s="27"/>
      <c r="G35" s="27"/>
      <c r="H35" s="27"/>
      <c r="I35" s="19"/>
      <c r="J35" s="19"/>
      <c r="K35" s="19">
        <v>1988</v>
      </c>
      <c r="L35" s="19">
        <v>15</v>
      </c>
      <c r="M35" s="4" t="s">
        <v>73</v>
      </c>
      <c r="N35" s="4" t="s">
        <v>160</v>
      </c>
      <c r="O35" s="4">
        <v>2.0649999999999999</v>
      </c>
      <c r="P35" s="19"/>
      <c r="Q35" s="131">
        <v>4.8546719999999999</v>
      </c>
      <c r="R35" s="89"/>
      <c r="S35" s="131">
        <f t="shared" si="1"/>
        <v>1.1860679999999997</v>
      </c>
      <c r="T35" s="89">
        <v>3.6686040000000002</v>
      </c>
      <c r="U35" s="89"/>
      <c r="V35" s="19"/>
      <c r="W35" s="19"/>
      <c r="X35" s="19"/>
      <c r="Y35" s="19"/>
      <c r="Z35" s="3"/>
      <c r="AA35" s="19"/>
      <c r="AB35" s="19"/>
      <c r="AC35" s="19"/>
      <c r="AD35" s="3">
        <v>2019</v>
      </c>
      <c r="AE35" s="19">
        <v>20</v>
      </c>
      <c r="AF35" s="19" t="s">
        <v>74</v>
      </c>
      <c r="AG35" s="4" t="s">
        <v>165</v>
      </c>
      <c r="AH35" s="85">
        <v>2.0649999999999999</v>
      </c>
      <c r="AI35" s="19"/>
      <c r="AJ35" s="7"/>
    </row>
    <row r="36" spans="1:36" s="22" customFormat="1" ht="45" x14ac:dyDescent="0.2">
      <c r="A36" s="218" t="s">
        <v>212</v>
      </c>
      <c r="B36" s="221" t="s">
        <v>246</v>
      </c>
      <c r="C36" s="3"/>
      <c r="D36" s="27"/>
      <c r="E36" s="27"/>
      <c r="F36" s="27"/>
      <c r="G36" s="27"/>
      <c r="H36" s="27"/>
      <c r="I36" s="19"/>
      <c r="J36" s="19"/>
      <c r="K36" s="19">
        <v>1988</v>
      </c>
      <c r="L36" s="19">
        <v>15</v>
      </c>
      <c r="M36" s="4" t="s">
        <v>73</v>
      </c>
      <c r="N36" s="4" t="s">
        <v>160</v>
      </c>
      <c r="O36" s="4">
        <v>2.08</v>
      </c>
      <c r="P36" s="19"/>
      <c r="Q36" s="131">
        <v>4.2643089999999999</v>
      </c>
      <c r="R36" s="89"/>
      <c r="S36" s="131">
        <f t="shared" si="1"/>
        <v>1.0401639999999999</v>
      </c>
      <c r="T36" s="89">
        <v>3.224145</v>
      </c>
      <c r="U36" s="89"/>
      <c r="V36" s="19"/>
      <c r="W36" s="19"/>
      <c r="X36" s="19"/>
      <c r="Y36" s="19"/>
      <c r="Z36" s="3"/>
      <c r="AA36" s="19"/>
      <c r="AB36" s="19"/>
      <c r="AC36" s="19"/>
      <c r="AD36" s="3">
        <v>2016</v>
      </c>
      <c r="AE36" s="19">
        <v>20</v>
      </c>
      <c r="AF36" s="19" t="s">
        <v>74</v>
      </c>
      <c r="AG36" s="4" t="s">
        <v>164</v>
      </c>
      <c r="AH36" s="85">
        <v>2.08</v>
      </c>
      <c r="AI36" s="19"/>
      <c r="AJ36" s="7"/>
    </row>
    <row r="37" spans="1:36" s="69" customFormat="1" ht="38.25" x14ac:dyDescent="0.2">
      <c r="A37" s="218" t="s">
        <v>213</v>
      </c>
      <c r="B37" s="221" t="s">
        <v>268</v>
      </c>
      <c r="C37" s="3"/>
      <c r="D37" s="27"/>
      <c r="E37" s="27"/>
      <c r="F37" s="27"/>
      <c r="G37" s="27"/>
      <c r="H37" s="27"/>
      <c r="I37" s="19"/>
      <c r="J37" s="19"/>
      <c r="K37" s="19">
        <v>1980</v>
      </c>
      <c r="L37" s="19">
        <v>15</v>
      </c>
      <c r="M37" s="4" t="s">
        <v>73</v>
      </c>
      <c r="N37" s="4" t="s">
        <v>161</v>
      </c>
      <c r="O37" s="4">
        <v>0.96499999999999997</v>
      </c>
      <c r="P37" s="19"/>
      <c r="Q37" s="131">
        <v>1.9125865</v>
      </c>
      <c r="R37" s="89"/>
      <c r="S37" s="131">
        <f t="shared" si="1"/>
        <v>0.49356350000000004</v>
      </c>
      <c r="T37" s="89">
        <v>1.4190229999999999</v>
      </c>
      <c r="U37" s="89"/>
      <c r="V37" s="19"/>
      <c r="W37" s="19"/>
      <c r="X37" s="19"/>
      <c r="Y37" s="19"/>
      <c r="Z37" s="3"/>
      <c r="AA37" s="19"/>
      <c r="AB37" s="19"/>
      <c r="AC37" s="19"/>
      <c r="AD37" s="3">
        <v>2015</v>
      </c>
      <c r="AE37" s="19">
        <v>20</v>
      </c>
      <c r="AF37" s="19" t="s">
        <v>74</v>
      </c>
      <c r="AG37" s="4" t="s">
        <v>165</v>
      </c>
      <c r="AH37" s="85">
        <v>0.96499999999999997</v>
      </c>
      <c r="AI37" s="19"/>
      <c r="AJ37" s="67"/>
    </row>
    <row r="38" spans="1:36" s="69" customFormat="1" ht="51.75" customHeight="1" x14ac:dyDescent="0.2">
      <c r="A38" s="218" t="s">
        <v>214</v>
      </c>
      <c r="B38" s="221" t="s">
        <v>247</v>
      </c>
      <c r="C38" s="3"/>
      <c r="D38" s="27"/>
      <c r="E38" s="27"/>
      <c r="F38" s="27"/>
      <c r="G38" s="27"/>
      <c r="H38" s="27"/>
      <c r="I38" s="19"/>
      <c r="J38" s="19"/>
      <c r="K38" s="19">
        <v>1966</v>
      </c>
      <c r="L38" s="19">
        <v>15</v>
      </c>
      <c r="M38" s="4" t="s">
        <v>73</v>
      </c>
      <c r="N38" s="4" t="s">
        <v>160</v>
      </c>
      <c r="O38" s="4">
        <v>3.746</v>
      </c>
      <c r="P38" s="19"/>
      <c r="Q38" s="131">
        <v>7.7750671999999996</v>
      </c>
      <c r="R38" s="89"/>
      <c r="S38" s="131">
        <f t="shared" si="1"/>
        <v>1.7191061999999997</v>
      </c>
      <c r="T38" s="89">
        <v>6.0559609999999999</v>
      </c>
      <c r="U38" s="89"/>
      <c r="V38" s="19"/>
      <c r="W38" s="19"/>
      <c r="X38" s="19"/>
      <c r="Y38" s="19"/>
      <c r="Z38" s="3"/>
      <c r="AA38" s="19"/>
      <c r="AB38" s="19"/>
      <c r="AC38" s="19"/>
      <c r="AD38" s="3">
        <v>2018</v>
      </c>
      <c r="AE38" s="19">
        <v>20</v>
      </c>
      <c r="AF38" s="19" t="s">
        <v>74</v>
      </c>
      <c r="AG38" s="4" t="s">
        <v>165</v>
      </c>
      <c r="AH38" s="85">
        <v>3.746</v>
      </c>
      <c r="AI38" s="19"/>
      <c r="AJ38" s="67"/>
    </row>
    <row r="39" spans="1:36" s="69" customFormat="1" ht="54" customHeight="1" x14ac:dyDescent="0.2">
      <c r="A39" s="218" t="s">
        <v>215</v>
      </c>
      <c r="B39" s="221" t="s">
        <v>248</v>
      </c>
      <c r="C39" s="3"/>
      <c r="D39" s="27"/>
      <c r="E39" s="27"/>
      <c r="F39" s="27"/>
      <c r="G39" s="27"/>
      <c r="H39" s="27"/>
      <c r="I39" s="19"/>
      <c r="J39" s="19"/>
      <c r="K39" s="19">
        <v>1957</v>
      </c>
      <c r="L39" s="19">
        <v>15</v>
      </c>
      <c r="M39" s="4" t="s">
        <v>73</v>
      </c>
      <c r="N39" s="4" t="s">
        <v>161</v>
      </c>
      <c r="O39" s="4">
        <v>3.6349999999999998</v>
      </c>
      <c r="P39" s="19"/>
      <c r="Q39" s="131">
        <v>7.4598833000000004</v>
      </c>
      <c r="R39" s="89"/>
      <c r="S39" s="131">
        <f t="shared" si="1"/>
        <v>1.7533303</v>
      </c>
      <c r="T39" s="89">
        <v>5.7065530000000004</v>
      </c>
      <c r="U39" s="89"/>
      <c r="V39" s="19"/>
      <c r="W39" s="19"/>
      <c r="X39" s="19"/>
      <c r="Y39" s="19"/>
      <c r="Z39" s="3"/>
      <c r="AA39" s="19"/>
      <c r="AB39" s="19"/>
      <c r="AC39" s="19"/>
      <c r="AD39" s="3">
        <v>2017</v>
      </c>
      <c r="AE39" s="19">
        <v>20</v>
      </c>
      <c r="AF39" s="19" t="s">
        <v>74</v>
      </c>
      <c r="AG39" s="4" t="s">
        <v>174</v>
      </c>
      <c r="AH39" s="85">
        <v>3.6349999999999998</v>
      </c>
      <c r="AI39" s="19"/>
      <c r="AJ39" s="67"/>
    </row>
    <row r="40" spans="1:36" s="69" customFormat="1" ht="47.25" customHeight="1" x14ac:dyDescent="0.2">
      <c r="A40" s="218" t="s">
        <v>216</v>
      </c>
      <c r="B40" s="221" t="s">
        <v>249</v>
      </c>
      <c r="C40" s="3"/>
      <c r="D40" s="27"/>
      <c r="E40" s="27"/>
      <c r="F40" s="27"/>
      <c r="G40" s="27"/>
      <c r="H40" s="27"/>
      <c r="I40" s="19"/>
      <c r="J40" s="19"/>
      <c r="K40" s="19">
        <v>1970</v>
      </c>
      <c r="L40" s="19">
        <v>15</v>
      </c>
      <c r="M40" s="4" t="s">
        <v>73</v>
      </c>
      <c r="N40" s="4" t="s">
        <v>162</v>
      </c>
      <c r="O40" s="4">
        <v>1.21</v>
      </c>
      <c r="P40" s="19"/>
      <c r="Q40" s="131">
        <v>2.7132800000000001</v>
      </c>
      <c r="R40" s="89"/>
      <c r="S40" s="131">
        <f t="shared" si="1"/>
        <v>0.636517</v>
      </c>
      <c r="T40" s="89">
        <v>2.0767630000000001</v>
      </c>
      <c r="U40" s="89"/>
      <c r="V40" s="19"/>
      <c r="W40" s="19"/>
      <c r="X40" s="19"/>
      <c r="Y40" s="19"/>
      <c r="Z40" s="3"/>
      <c r="AA40" s="19"/>
      <c r="AB40" s="19"/>
      <c r="AC40" s="19"/>
      <c r="AD40" s="3">
        <v>2019</v>
      </c>
      <c r="AE40" s="19">
        <v>20</v>
      </c>
      <c r="AF40" s="19" t="s">
        <v>74</v>
      </c>
      <c r="AG40" s="4" t="s">
        <v>164</v>
      </c>
      <c r="AH40" s="85">
        <v>1.21</v>
      </c>
      <c r="AI40" s="19"/>
      <c r="AJ40" s="67"/>
    </row>
    <row r="41" spans="1:36" s="69" customFormat="1" ht="53.25" customHeight="1" x14ac:dyDescent="0.2">
      <c r="A41" s="218" t="s">
        <v>217</v>
      </c>
      <c r="B41" s="221" t="s">
        <v>250</v>
      </c>
      <c r="C41" s="3"/>
      <c r="D41" s="27"/>
      <c r="E41" s="27"/>
      <c r="F41" s="27"/>
      <c r="G41" s="27"/>
      <c r="H41" s="27"/>
      <c r="I41" s="19"/>
      <c r="J41" s="19"/>
      <c r="K41" s="19">
        <v>1961</v>
      </c>
      <c r="L41" s="19">
        <v>15</v>
      </c>
      <c r="M41" s="4" t="s">
        <v>73</v>
      </c>
      <c r="N41" s="4" t="s">
        <v>160</v>
      </c>
      <c r="O41" s="4">
        <v>2.21</v>
      </c>
      <c r="P41" s="19"/>
      <c r="Q41" s="131">
        <v>5.0307599999999999</v>
      </c>
      <c r="R41" s="89"/>
      <c r="S41" s="131">
        <f t="shared" si="1"/>
        <v>1.1838340000000001</v>
      </c>
      <c r="T41" s="89">
        <v>3.8469259999999998</v>
      </c>
      <c r="U41" s="89"/>
      <c r="V41" s="19"/>
      <c r="W41" s="19"/>
      <c r="X41" s="19"/>
      <c r="Y41" s="19"/>
      <c r="Z41" s="3"/>
      <c r="AA41" s="19"/>
      <c r="AB41" s="19"/>
      <c r="AC41" s="19"/>
      <c r="AD41" s="3">
        <v>2019</v>
      </c>
      <c r="AE41" s="19">
        <v>20</v>
      </c>
      <c r="AF41" s="19" t="s">
        <v>74</v>
      </c>
      <c r="AG41" s="4" t="s">
        <v>165</v>
      </c>
      <c r="AH41" s="85">
        <v>2.21</v>
      </c>
      <c r="AI41" s="19"/>
      <c r="AJ41" s="67"/>
    </row>
    <row r="42" spans="1:36" s="69" customFormat="1" ht="52.5" customHeight="1" x14ac:dyDescent="0.2">
      <c r="A42" s="218" t="s">
        <v>218</v>
      </c>
      <c r="B42" s="221" t="s">
        <v>251</v>
      </c>
      <c r="C42" s="3"/>
      <c r="D42" s="27"/>
      <c r="E42" s="27"/>
      <c r="F42" s="27"/>
      <c r="G42" s="27"/>
      <c r="H42" s="27"/>
      <c r="I42" s="19"/>
      <c r="J42" s="19"/>
      <c r="K42" s="19">
        <v>1961</v>
      </c>
      <c r="L42" s="19">
        <v>15</v>
      </c>
      <c r="M42" s="4" t="s">
        <v>73</v>
      </c>
      <c r="N42" s="4" t="s">
        <v>161</v>
      </c>
      <c r="O42" s="4">
        <v>5.2469999999999999</v>
      </c>
      <c r="P42" s="19"/>
      <c r="Q42" s="131">
        <v>9.9496070000000003</v>
      </c>
      <c r="R42" s="89"/>
      <c r="S42" s="131">
        <f t="shared" si="1"/>
        <v>2.150938</v>
      </c>
      <c r="T42" s="89">
        <v>7.7986690000000003</v>
      </c>
      <c r="U42" s="89"/>
      <c r="V42" s="19"/>
      <c r="W42" s="19"/>
      <c r="X42" s="19"/>
      <c r="Y42" s="19"/>
      <c r="Z42" s="3"/>
      <c r="AA42" s="19"/>
      <c r="AB42" s="19"/>
      <c r="AC42" s="19"/>
      <c r="AD42" s="3">
        <v>2016</v>
      </c>
      <c r="AE42" s="19">
        <v>20</v>
      </c>
      <c r="AF42" s="19" t="s">
        <v>74</v>
      </c>
      <c r="AG42" s="4" t="s">
        <v>165</v>
      </c>
      <c r="AH42" s="85">
        <v>5.2469999999999999</v>
      </c>
      <c r="AI42" s="19"/>
      <c r="AJ42" s="67"/>
    </row>
    <row r="43" spans="1:36" s="69" customFormat="1" ht="44.25" customHeight="1" x14ac:dyDescent="0.2">
      <c r="A43" s="218" t="s">
        <v>219</v>
      </c>
      <c r="B43" s="222" t="s">
        <v>252</v>
      </c>
      <c r="C43" s="3"/>
      <c r="D43" s="27"/>
      <c r="E43" s="27"/>
      <c r="F43" s="27"/>
      <c r="G43" s="2"/>
      <c r="H43" s="27"/>
      <c r="I43" s="19"/>
      <c r="J43" s="79"/>
      <c r="K43" s="19">
        <v>1990</v>
      </c>
      <c r="L43" s="19">
        <v>15</v>
      </c>
      <c r="M43" s="4" t="s">
        <v>73</v>
      </c>
      <c r="N43" s="4" t="s">
        <v>159</v>
      </c>
      <c r="O43" s="4">
        <v>1.76</v>
      </c>
      <c r="P43" s="72"/>
      <c r="Q43" s="131">
        <f>' прилож. 1.1'!G39</f>
        <v>3.2365637</v>
      </c>
      <c r="R43" s="89"/>
      <c r="S43" s="131">
        <f t="shared" si="1"/>
        <v>1.4154597</v>
      </c>
      <c r="T43" s="89">
        <v>1.8211040000000001</v>
      </c>
      <c r="U43" s="137"/>
      <c r="V43" s="81"/>
      <c r="W43" s="81"/>
      <c r="X43" s="81"/>
      <c r="Y43" s="81"/>
      <c r="Z43" s="65"/>
      <c r="AA43" s="81"/>
      <c r="AB43" s="81"/>
      <c r="AC43" s="81"/>
      <c r="AD43" s="4">
        <v>2015</v>
      </c>
      <c r="AE43" s="19">
        <v>20</v>
      </c>
      <c r="AF43" s="19" t="s">
        <v>74</v>
      </c>
      <c r="AG43" s="4" t="s">
        <v>165</v>
      </c>
      <c r="AH43" s="19">
        <v>1.76</v>
      </c>
      <c r="AI43" s="19"/>
      <c r="AJ43" s="19"/>
    </row>
    <row r="44" spans="1:36" s="69" customFormat="1" ht="47.25" customHeight="1" x14ac:dyDescent="0.2">
      <c r="A44" s="218" t="s">
        <v>220</v>
      </c>
      <c r="B44" s="221" t="s">
        <v>114</v>
      </c>
      <c r="C44" s="3"/>
      <c r="D44" s="27"/>
      <c r="E44" s="27"/>
      <c r="F44" s="27"/>
      <c r="G44" s="27"/>
      <c r="H44" s="27"/>
      <c r="I44" s="19"/>
      <c r="J44" s="19"/>
      <c r="K44" s="19">
        <v>1976</v>
      </c>
      <c r="L44" s="19">
        <v>15</v>
      </c>
      <c r="M44" s="4" t="s">
        <v>73</v>
      </c>
      <c r="N44" s="4" t="s">
        <v>151</v>
      </c>
      <c r="O44" s="4">
        <v>0.57499999999999996</v>
      </c>
      <c r="P44" s="19"/>
      <c r="Q44" s="131">
        <v>1.433084</v>
      </c>
      <c r="R44" s="89"/>
      <c r="S44" s="131">
        <f t="shared" si="1"/>
        <v>0.40646000000000004</v>
      </c>
      <c r="T44" s="89">
        <v>1.026624</v>
      </c>
      <c r="U44" s="89"/>
      <c r="V44" s="19"/>
      <c r="W44" s="19"/>
      <c r="X44" s="19"/>
      <c r="Y44" s="19"/>
      <c r="Z44" s="3"/>
      <c r="AA44" s="19"/>
      <c r="AB44" s="19"/>
      <c r="AC44" s="19"/>
      <c r="AD44" s="3">
        <v>2018</v>
      </c>
      <c r="AE44" s="19">
        <v>20</v>
      </c>
      <c r="AF44" s="19" t="s">
        <v>74</v>
      </c>
      <c r="AG44" s="19" t="s">
        <v>163</v>
      </c>
      <c r="AH44" s="85">
        <v>0.57499999999999996</v>
      </c>
      <c r="AI44" s="19"/>
      <c r="AJ44" s="67"/>
    </row>
    <row r="45" spans="1:36" s="203" customFormat="1" ht="15" x14ac:dyDescent="0.2">
      <c r="A45" s="219" t="s">
        <v>221</v>
      </c>
      <c r="B45" s="224" t="s">
        <v>187</v>
      </c>
      <c r="C45" s="198"/>
      <c r="D45" s="198"/>
      <c r="E45" s="198"/>
      <c r="F45" s="198"/>
      <c r="G45" s="198"/>
      <c r="H45" s="198"/>
      <c r="I45" s="199"/>
      <c r="J45" s="199"/>
      <c r="K45" s="199"/>
      <c r="L45" s="199"/>
      <c r="M45" s="199"/>
      <c r="N45" s="199"/>
      <c r="O45" s="201">
        <f>SUM(O46:O58)</f>
        <v>8.0889999999999986</v>
      </c>
      <c r="P45" s="201"/>
      <c r="Q45" s="201">
        <f>SUM(Q46:Q58)</f>
        <v>9.0385251799999988</v>
      </c>
      <c r="R45" s="201"/>
      <c r="S45" s="201">
        <f>SUM(S46:S58)</f>
        <v>3.3801591800000002</v>
      </c>
      <c r="T45" s="201">
        <f>SUM(T46:T58)</f>
        <v>5.6583659999999991</v>
      </c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>
        <f>SUM(AH46:AH58)</f>
        <v>8.0889999999999986</v>
      </c>
      <c r="AI45" s="199"/>
      <c r="AJ45" s="202"/>
    </row>
    <row r="46" spans="1:36" s="22" customFormat="1" ht="38.25" x14ac:dyDescent="0.2">
      <c r="A46" s="218" t="s">
        <v>222</v>
      </c>
      <c r="B46" s="221" t="s">
        <v>253</v>
      </c>
      <c r="C46" s="3"/>
      <c r="D46" s="27"/>
      <c r="E46" s="27"/>
      <c r="F46" s="27"/>
      <c r="G46" s="27"/>
      <c r="H46" s="27"/>
      <c r="I46" s="19"/>
      <c r="J46" s="19"/>
      <c r="K46" s="19">
        <v>1980</v>
      </c>
      <c r="L46" s="19">
        <v>15</v>
      </c>
      <c r="M46" s="4" t="s">
        <v>73</v>
      </c>
      <c r="N46" s="4" t="s">
        <v>151</v>
      </c>
      <c r="O46" s="4">
        <v>0.46300000000000002</v>
      </c>
      <c r="P46" s="19"/>
      <c r="Q46" s="131">
        <v>0.47636718</v>
      </c>
      <c r="R46" s="89"/>
      <c r="S46" s="131">
        <f>Q46-T46</f>
        <v>0.17791318</v>
      </c>
      <c r="T46" s="89">
        <v>0.298454</v>
      </c>
      <c r="U46" s="89"/>
      <c r="V46" s="19"/>
      <c r="W46" s="19"/>
      <c r="X46" s="19"/>
      <c r="Y46" s="19"/>
      <c r="Z46" s="3"/>
      <c r="AA46" s="19"/>
      <c r="AB46" s="19"/>
      <c r="AC46" s="19"/>
      <c r="AD46" s="3">
        <v>2015</v>
      </c>
      <c r="AE46" s="19">
        <v>20</v>
      </c>
      <c r="AF46" s="19" t="s">
        <v>74</v>
      </c>
      <c r="AG46" s="19" t="s">
        <v>163</v>
      </c>
      <c r="AH46" s="85">
        <v>0.46300000000000002</v>
      </c>
      <c r="AI46" s="19"/>
      <c r="AJ46" s="7"/>
    </row>
    <row r="47" spans="1:36" s="22" customFormat="1" ht="31.5" customHeight="1" x14ac:dyDescent="0.2">
      <c r="A47" s="218" t="s">
        <v>223</v>
      </c>
      <c r="B47" s="221" t="s">
        <v>254</v>
      </c>
      <c r="C47" s="3"/>
      <c r="D47" s="27"/>
      <c r="E47" s="27"/>
      <c r="F47" s="27"/>
      <c r="G47" s="27"/>
      <c r="H47" s="27"/>
      <c r="I47" s="19"/>
      <c r="J47" s="19"/>
      <c r="K47" s="19">
        <v>1988</v>
      </c>
      <c r="L47" s="19">
        <v>15</v>
      </c>
      <c r="M47" s="4" t="s">
        <v>73</v>
      </c>
      <c r="N47" s="4" t="s">
        <v>151</v>
      </c>
      <c r="O47" s="4">
        <v>0.71599999999999997</v>
      </c>
      <c r="P47" s="19"/>
      <c r="Q47" s="131">
        <v>0.80294200000000004</v>
      </c>
      <c r="R47" s="89"/>
      <c r="S47" s="131">
        <f>Q47-T47</f>
        <v>0.29934500000000008</v>
      </c>
      <c r="T47" s="89">
        <v>0.50359699999999996</v>
      </c>
      <c r="U47" s="89"/>
      <c r="V47" s="19"/>
      <c r="W47" s="19"/>
      <c r="X47" s="19"/>
      <c r="Y47" s="19"/>
      <c r="Z47" s="3"/>
      <c r="AA47" s="19"/>
      <c r="AB47" s="19"/>
      <c r="AC47" s="19"/>
      <c r="AD47" s="3">
        <v>2018</v>
      </c>
      <c r="AE47" s="19">
        <v>20</v>
      </c>
      <c r="AF47" s="19" t="s">
        <v>74</v>
      </c>
      <c r="AG47" s="19" t="s">
        <v>163</v>
      </c>
      <c r="AH47" s="85">
        <v>0.71599999999999997</v>
      </c>
      <c r="AI47" s="19"/>
      <c r="AJ47" s="7"/>
    </row>
    <row r="48" spans="1:36" s="22" customFormat="1" ht="18" customHeight="1" x14ac:dyDescent="0.2">
      <c r="A48" s="218" t="s">
        <v>224</v>
      </c>
      <c r="B48" s="221" t="s">
        <v>255</v>
      </c>
      <c r="C48" s="3"/>
      <c r="D48" s="27"/>
      <c r="E48" s="27"/>
      <c r="F48" s="27"/>
      <c r="G48" s="27"/>
      <c r="H48" s="27"/>
      <c r="I48" s="19"/>
      <c r="J48" s="19"/>
      <c r="K48" s="19">
        <v>1990</v>
      </c>
      <c r="L48" s="19">
        <v>15</v>
      </c>
      <c r="M48" s="4" t="s">
        <v>73</v>
      </c>
      <c r="N48" s="4" t="s">
        <v>152</v>
      </c>
      <c r="O48" s="4">
        <v>0.6</v>
      </c>
      <c r="P48" s="19"/>
      <c r="Q48" s="85">
        <v>0.68395399999999995</v>
      </c>
      <c r="R48" s="89"/>
      <c r="S48" s="131">
        <f>Q48-T48</f>
        <v>0.25783399999999995</v>
      </c>
      <c r="T48" s="89">
        <v>0.42612</v>
      </c>
      <c r="U48" s="89"/>
      <c r="V48" s="19"/>
      <c r="W48" s="19"/>
      <c r="X48" s="19"/>
      <c r="Y48" s="19"/>
      <c r="Z48" s="3"/>
      <c r="AA48" s="19"/>
      <c r="AB48" s="19"/>
      <c r="AC48" s="19"/>
      <c r="AD48" s="3">
        <v>2017</v>
      </c>
      <c r="AE48" s="19">
        <v>20</v>
      </c>
      <c r="AF48" s="19" t="s">
        <v>74</v>
      </c>
      <c r="AG48" s="19" t="s">
        <v>163</v>
      </c>
      <c r="AH48" s="85">
        <v>0.6</v>
      </c>
      <c r="AI48" s="19"/>
      <c r="AJ48" s="7"/>
    </row>
    <row r="49" spans="1:36" s="22" customFormat="1" ht="29.25" customHeight="1" x14ac:dyDescent="0.2">
      <c r="A49" s="218" t="s">
        <v>225</v>
      </c>
      <c r="B49" s="221" t="s">
        <v>256</v>
      </c>
      <c r="C49" s="3"/>
      <c r="D49" s="27"/>
      <c r="E49" s="27"/>
      <c r="F49" s="27"/>
      <c r="G49" s="27"/>
      <c r="H49" s="27"/>
      <c r="I49" s="19"/>
      <c r="J49" s="19"/>
      <c r="K49" s="19">
        <v>1969</v>
      </c>
      <c r="L49" s="19">
        <v>15</v>
      </c>
      <c r="M49" s="4" t="s">
        <v>73</v>
      </c>
      <c r="N49" s="4" t="s">
        <v>152</v>
      </c>
      <c r="O49" s="4">
        <v>0.42</v>
      </c>
      <c r="P49" s="19"/>
      <c r="Q49" s="131">
        <v>0.48146359999999999</v>
      </c>
      <c r="R49" s="89"/>
      <c r="S49" s="131">
        <f>Q49-T49</f>
        <v>0.18152360000000001</v>
      </c>
      <c r="T49" s="89">
        <v>0.29993999999999998</v>
      </c>
      <c r="U49" s="89"/>
      <c r="V49" s="19"/>
      <c r="W49" s="19"/>
      <c r="X49" s="19"/>
      <c r="Y49" s="19"/>
      <c r="Z49" s="3"/>
      <c r="AA49" s="19"/>
      <c r="AB49" s="19"/>
      <c r="AC49" s="19"/>
      <c r="AD49" s="3">
        <v>2017</v>
      </c>
      <c r="AE49" s="19">
        <v>20</v>
      </c>
      <c r="AF49" s="19" t="s">
        <v>74</v>
      </c>
      <c r="AG49" s="19" t="s">
        <v>163</v>
      </c>
      <c r="AH49" s="85">
        <v>0.42</v>
      </c>
      <c r="AI49" s="19"/>
      <c r="AJ49" s="7"/>
    </row>
    <row r="50" spans="1:36" s="22" customFormat="1" ht="30" customHeight="1" x14ac:dyDescent="0.2">
      <c r="A50" s="218" t="s">
        <v>226</v>
      </c>
      <c r="B50" s="221" t="s">
        <v>257</v>
      </c>
      <c r="C50" s="3"/>
      <c r="D50" s="27"/>
      <c r="E50" s="27"/>
      <c r="F50" s="27"/>
      <c r="G50" s="27"/>
      <c r="H50" s="27"/>
      <c r="I50" s="19"/>
      <c r="J50" s="19"/>
      <c r="K50" s="19">
        <v>1985</v>
      </c>
      <c r="L50" s="19">
        <v>15</v>
      </c>
      <c r="M50" s="4" t="s">
        <v>73</v>
      </c>
      <c r="N50" s="4" t="s">
        <v>151</v>
      </c>
      <c r="O50" s="4">
        <v>0.55000000000000004</v>
      </c>
      <c r="P50" s="19"/>
      <c r="Q50" s="131">
        <v>0.58241609999999999</v>
      </c>
      <c r="R50" s="89"/>
      <c r="S50" s="131">
        <f t="shared" ref="S50:S58" si="2">Q50-T50</f>
        <v>0.21637010000000001</v>
      </c>
      <c r="T50" s="89">
        <v>0.36604599999999998</v>
      </c>
      <c r="U50" s="89"/>
      <c r="V50" s="19"/>
      <c r="W50" s="19"/>
      <c r="X50" s="19"/>
      <c r="Y50" s="19"/>
      <c r="Z50" s="3"/>
      <c r="AA50" s="19"/>
      <c r="AB50" s="19"/>
      <c r="AC50" s="19"/>
      <c r="AD50" s="3">
        <v>2017</v>
      </c>
      <c r="AE50" s="19">
        <v>20</v>
      </c>
      <c r="AF50" s="19" t="s">
        <v>74</v>
      </c>
      <c r="AG50" s="19" t="s">
        <v>163</v>
      </c>
      <c r="AH50" s="85">
        <v>0.55000000000000004</v>
      </c>
      <c r="AI50" s="19"/>
      <c r="AJ50" s="7"/>
    </row>
    <row r="51" spans="1:36" s="22" customFormat="1" ht="30.75" customHeight="1" x14ac:dyDescent="0.2">
      <c r="A51" s="218" t="s">
        <v>227</v>
      </c>
      <c r="B51" s="221" t="s">
        <v>258</v>
      </c>
      <c r="C51" s="3"/>
      <c r="D51" s="27"/>
      <c r="E51" s="27"/>
      <c r="F51" s="27"/>
      <c r="G51" s="27"/>
      <c r="H51" s="27"/>
      <c r="I51" s="19"/>
      <c r="J51" s="19"/>
      <c r="K51" s="19">
        <v>1979</v>
      </c>
      <c r="L51" s="19">
        <v>15</v>
      </c>
      <c r="M51" s="4" t="s">
        <v>73</v>
      </c>
      <c r="N51" s="4" t="s">
        <v>151</v>
      </c>
      <c r="O51" s="4">
        <v>1.1000000000000001</v>
      </c>
      <c r="P51" s="19"/>
      <c r="Q51" s="131">
        <v>1.1532978</v>
      </c>
      <c r="R51" s="89"/>
      <c r="S51" s="131">
        <f t="shared" si="2"/>
        <v>0.41952080000000003</v>
      </c>
      <c r="T51" s="89">
        <v>0.73377700000000001</v>
      </c>
      <c r="U51" s="89"/>
      <c r="V51" s="19"/>
      <c r="W51" s="19"/>
      <c r="X51" s="19"/>
      <c r="Y51" s="19"/>
      <c r="Z51" s="3"/>
      <c r="AA51" s="19"/>
      <c r="AB51" s="19"/>
      <c r="AC51" s="19"/>
      <c r="AD51" s="3">
        <v>2017</v>
      </c>
      <c r="AE51" s="19">
        <v>20</v>
      </c>
      <c r="AF51" s="19" t="s">
        <v>74</v>
      </c>
      <c r="AG51" s="19" t="s">
        <v>163</v>
      </c>
      <c r="AH51" s="85">
        <v>1.1000000000000001</v>
      </c>
      <c r="AI51" s="19"/>
      <c r="AJ51" s="7"/>
    </row>
    <row r="52" spans="1:36" s="22" customFormat="1" ht="31.5" customHeight="1" x14ac:dyDescent="0.2">
      <c r="A52" s="218" t="s">
        <v>228</v>
      </c>
      <c r="B52" s="221" t="s">
        <v>259</v>
      </c>
      <c r="C52" s="3"/>
      <c r="D52" s="27"/>
      <c r="E52" s="27"/>
      <c r="F52" s="27"/>
      <c r="G52" s="27"/>
      <c r="H52" s="27"/>
      <c r="I52" s="19"/>
      <c r="J52" s="19"/>
      <c r="K52" s="19">
        <v>1980</v>
      </c>
      <c r="L52" s="19">
        <v>15</v>
      </c>
      <c r="M52" s="4" t="s">
        <v>73</v>
      </c>
      <c r="N52" s="4" t="s">
        <v>151</v>
      </c>
      <c r="O52" s="4">
        <v>0.55000000000000004</v>
      </c>
      <c r="P52" s="19"/>
      <c r="Q52" s="131">
        <v>0.60979000000000005</v>
      </c>
      <c r="R52" s="89"/>
      <c r="S52" s="131">
        <f t="shared" si="2"/>
        <v>0.22654000000000007</v>
      </c>
      <c r="T52" s="89">
        <v>0.38324999999999998</v>
      </c>
      <c r="U52" s="89"/>
      <c r="V52" s="19"/>
      <c r="W52" s="19"/>
      <c r="X52" s="19"/>
      <c r="Y52" s="19"/>
      <c r="Z52" s="3"/>
      <c r="AA52" s="19"/>
      <c r="AB52" s="19"/>
      <c r="AC52" s="19"/>
      <c r="AD52" s="3">
        <v>2018</v>
      </c>
      <c r="AE52" s="19">
        <v>20</v>
      </c>
      <c r="AF52" s="19" t="s">
        <v>74</v>
      </c>
      <c r="AG52" s="19" t="s">
        <v>163</v>
      </c>
      <c r="AH52" s="85">
        <v>0.55000000000000004</v>
      </c>
      <c r="AI52" s="19"/>
      <c r="AJ52" s="7"/>
    </row>
    <row r="53" spans="1:36" s="22" customFormat="1" ht="45" x14ac:dyDescent="0.2">
      <c r="A53" s="218" t="s">
        <v>229</v>
      </c>
      <c r="B53" s="221" t="s">
        <v>260</v>
      </c>
      <c r="C53" s="3"/>
      <c r="D53" s="27"/>
      <c r="E53" s="27"/>
      <c r="F53" s="27"/>
      <c r="G53" s="27"/>
      <c r="H53" s="27"/>
      <c r="I53" s="19"/>
      <c r="J53" s="19"/>
      <c r="K53" s="19">
        <v>1970</v>
      </c>
      <c r="L53" s="19">
        <v>15</v>
      </c>
      <c r="M53" s="4" t="s">
        <v>73</v>
      </c>
      <c r="N53" s="4" t="s">
        <v>151</v>
      </c>
      <c r="O53" s="4">
        <v>0.47499999999999998</v>
      </c>
      <c r="P53" s="19"/>
      <c r="Q53" s="131">
        <v>0.55307779999999995</v>
      </c>
      <c r="R53" s="89"/>
      <c r="S53" s="131">
        <f t="shared" si="2"/>
        <v>0.20762979999999998</v>
      </c>
      <c r="T53" s="89">
        <v>0.34544799999999998</v>
      </c>
      <c r="U53" s="89"/>
      <c r="V53" s="19"/>
      <c r="W53" s="19"/>
      <c r="X53" s="19"/>
      <c r="Y53" s="19"/>
      <c r="Z53" s="3"/>
      <c r="AA53" s="19"/>
      <c r="AB53" s="19"/>
      <c r="AC53" s="19"/>
      <c r="AD53" s="3">
        <v>2018</v>
      </c>
      <c r="AE53" s="19">
        <v>20</v>
      </c>
      <c r="AF53" s="19" t="s">
        <v>74</v>
      </c>
      <c r="AG53" s="19" t="s">
        <v>163</v>
      </c>
      <c r="AH53" s="85">
        <v>0.47499999999999998</v>
      </c>
      <c r="AI53" s="19"/>
      <c r="AJ53" s="7"/>
    </row>
    <row r="54" spans="1:36" s="69" customFormat="1" ht="38.25" x14ac:dyDescent="0.2">
      <c r="A54" s="218" t="s">
        <v>230</v>
      </c>
      <c r="B54" s="221" t="s">
        <v>261</v>
      </c>
      <c r="C54" s="3"/>
      <c r="D54" s="27"/>
      <c r="E54" s="27"/>
      <c r="F54" s="27"/>
      <c r="G54" s="27"/>
      <c r="H54" s="27"/>
      <c r="I54" s="19"/>
      <c r="J54" s="19"/>
      <c r="K54" s="19">
        <v>1957</v>
      </c>
      <c r="L54" s="19">
        <v>15</v>
      </c>
      <c r="M54" s="4" t="s">
        <v>73</v>
      </c>
      <c r="N54" s="4" t="s">
        <v>151</v>
      </c>
      <c r="O54" s="4">
        <v>0.8</v>
      </c>
      <c r="P54" s="19"/>
      <c r="Q54" s="131">
        <v>0.8877022</v>
      </c>
      <c r="R54" s="89"/>
      <c r="S54" s="131">
        <f t="shared" si="2"/>
        <v>0.33364419999999995</v>
      </c>
      <c r="T54" s="89">
        <v>0.55405800000000005</v>
      </c>
      <c r="U54" s="89"/>
      <c r="V54" s="19"/>
      <c r="W54" s="19"/>
      <c r="X54" s="19"/>
      <c r="Y54" s="19"/>
      <c r="Z54" s="3"/>
      <c r="AA54" s="19"/>
      <c r="AB54" s="19"/>
      <c r="AC54" s="19"/>
      <c r="AD54" s="3">
        <v>2017</v>
      </c>
      <c r="AE54" s="19">
        <v>20</v>
      </c>
      <c r="AF54" s="19" t="s">
        <v>74</v>
      </c>
      <c r="AG54" s="19" t="s">
        <v>163</v>
      </c>
      <c r="AH54" s="85">
        <v>0.8</v>
      </c>
      <c r="AI54" s="19"/>
      <c r="AJ54" s="67"/>
    </row>
    <row r="55" spans="1:36" s="69" customFormat="1" ht="45" x14ac:dyDescent="0.2">
      <c r="A55" s="218" t="s">
        <v>231</v>
      </c>
      <c r="B55" s="221" t="s">
        <v>262</v>
      </c>
      <c r="C55" s="3"/>
      <c r="D55" s="27"/>
      <c r="E55" s="27"/>
      <c r="F55" s="27"/>
      <c r="G55" s="27"/>
      <c r="H55" s="27"/>
      <c r="I55" s="19"/>
      <c r="J55" s="19"/>
      <c r="K55" s="19">
        <v>1970</v>
      </c>
      <c r="L55" s="19">
        <v>15</v>
      </c>
      <c r="M55" s="4" t="s">
        <v>73</v>
      </c>
      <c r="N55" s="4" t="s">
        <v>151</v>
      </c>
      <c r="O55" s="4">
        <v>0.6</v>
      </c>
      <c r="P55" s="19"/>
      <c r="Q55" s="131">
        <v>0.74760899999999997</v>
      </c>
      <c r="R55" s="89"/>
      <c r="S55" s="131">
        <f t="shared" si="2"/>
        <v>0.28183099999999994</v>
      </c>
      <c r="T55" s="89">
        <v>0.46577800000000003</v>
      </c>
      <c r="U55" s="89"/>
      <c r="V55" s="19"/>
      <c r="W55" s="19"/>
      <c r="X55" s="19"/>
      <c r="Y55" s="19"/>
      <c r="Z55" s="3"/>
      <c r="AA55" s="19"/>
      <c r="AB55" s="19"/>
      <c r="AC55" s="19"/>
      <c r="AD55" s="3">
        <v>2019</v>
      </c>
      <c r="AE55" s="19">
        <v>20</v>
      </c>
      <c r="AF55" s="19" t="s">
        <v>74</v>
      </c>
      <c r="AG55" s="19" t="s">
        <v>163</v>
      </c>
      <c r="AH55" s="85">
        <v>0.6</v>
      </c>
      <c r="AI55" s="19"/>
      <c r="AJ55" s="67"/>
    </row>
    <row r="56" spans="1:36" s="69" customFormat="1" ht="45" x14ac:dyDescent="0.2">
      <c r="A56" s="218" t="s">
        <v>232</v>
      </c>
      <c r="B56" s="221" t="s">
        <v>263</v>
      </c>
      <c r="C56" s="3"/>
      <c r="D56" s="27"/>
      <c r="E56" s="27"/>
      <c r="F56" s="27"/>
      <c r="G56" s="27"/>
      <c r="H56" s="27"/>
      <c r="I56" s="19"/>
      <c r="J56" s="19"/>
      <c r="K56" s="19">
        <v>1957</v>
      </c>
      <c r="L56" s="19">
        <v>15</v>
      </c>
      <c r="M56" s="4" t="s">
        <v>73</v>
      </c>
      <c r="N56" s="4" t="s">
        <v>151</v>
      </c>
      <c r="O56" s="4">
        <v>0.7</v>
      </c>
      <c r="P56" s="19"/>
      <c r="Q56" s="131">
        <v>0.81562100000000004</v>
      </c>
      <c r="R56" s="89"/>
      <c r="S56" s="131">
        <f t="shared" si="2"/>
        <v>0.30808400000000002</v>
      </c>
      <c r="T56" s="89">
        <v>0.50753700000000002</v>
      </c>
      <c r="U56" s="89"/>
      <c r="V56" s="19"/>
      <c r="W56" s="19"/>
      <c r="X56" s="19"/>
      <c r="Y56" s="19"/>
      <c r="Z56" s="3"/>
      <c r="AA56" s="19"/>
      <c r="AB56" s="19"/>
      <c r="AC56" s="19"/>
      <c r="AD56" s="3">
        <v>2018</v>
      </c>
      <c r="AE56" s="19">
        <v>20</v>
      </c>
      <c r="AF56" s="19" t="s">
        <v>74</v>
      </c>
      <c r="AG56" s="19" t="s">
        <v>163</v>
      </c>
      <c r="AH56" s="85">
        <v>0.7</v>
      </c>
      <c r="AI56" s="19"/>
      <c r="AJ56" s="67"/>
    </row>
    <row r="57" spans="1:36" s="69" customFormat="1" ht="23.25" customHeight="1" x14ac:dyDescent="0.2">
      <c r="A57" s="218" t="s">
        <v>233</v>
      </c>
      <c r="B57" s="221" t="s">
        <v>264</v>
      </c>
      <c r="C57" s="3"/>
      <c r="D57" s="27"/>
      <c r="E57" s="27"/>
      <c r="F57" s="27"/>
      <c r="G57" s="27"/>
      <c r="H57" s="27"/>
      <c r="I57" s="19"/>
      <c r="J57" s="19"/>
      <c r="K57" s="19">
        <v>1977</v>
      </c>
      <c r="L57" s="19">
        <v>15</v>
      </c>
      <c r="M57" s="4" t="s">
        <v>73</v>
      </c>
      <c r="N57" s="4" t="s">
        <v>151</v>
      </c>
      <c r="O57" s="4">
        <v>0.45</v>
      </c>
      <c r="P57" s="19"/>
      <c r="Q57" s="131">
        <v>0.54339400000000004</v>
      </c>
      <c r="R57" s="89"/>
      <c r="S57" s="131">
        <f t="shared" si="2"/>
        <v>0.20360200000000006</v>
      </c>
      <c r="T57" s="89">
        <v>0.33979199999999998</v>
      </c>
      <c r="U57" s="89"/>
      <c r="V57" s="19"/>
      <c r="W57" s="19"/>
      <c r="X57" s="19"/>
      <c r="Y57" s="19"/>
      <c r="Z57" s="3"/>
      <c r="AA57" s="19"/>
      <c r="AB57" s="19"/>
      <c r="AC57" s="19"/>
      <c r="AD57" s="3">
        <v>2018</v>
      </c>
      <c r="AE57" s="19">
        <v>20</v>
      </c>
      <c r="AF57" s="19" t="s">
        <v>74</v>
      </c>
      <c r="AG57" s="19" t="s">
        <v>163</v>
      </c>
      <c r="AH57" s="85">
        <v>0.45</v>
      </c>
      <c r="AI57" s="19"/>
      <c r="AJ57" s="67"/>
    </row>
    <row r="58" spans="1:36" s="69" customFormat="1" ht="32.25" customHeight="1" x14ac:dyDescent="0.2">
      <c r="A58" s="218" t="s">
        <v>234</v>
      </c>
      <c r="B58" s="221" t="s">
        <v>265</v>
      </c>
      <c r="C58" s="3"/>
      <c r="D58" s="27"/>
      <c r="E58" s="27"/>
      <c r="F58" s="27"/>
      <c r="G58" s="27"/>
      <c r="H58" s="27"/>
      <c r="I58" s="19"/>
      <c r="J58" s="19"/>
      <c r="K58" s="19">
        <v>1977</v>
      </c>
      <c r="L58" s="19">
        <v>15</v>
      </c>
      <c r="M58" s="4" t="s">
        <v>73</v>
      </c>
      <c r="N58" s="4" t="s">
        <v>152</v>
      </c>
      <c r="O58" s="4">
        <v>0.66500000000000004</v>
      </c>
      <c r="P58" s="19"/>
      <c r="Q58" s="131">
        <v>0.70089049999999997</v>
      </c>
      <c r="R58" s="89"/>
      <c r="S58" s="131">
        <f t="shared" si="2"/>
        <v>0.26632149999999999</v>
      </c>
      <c r="T58" s="89">
        <v>0.43456899999999998</v>
      </c>
      <c r="U58" s="89"/>
      <c r="V58" s="19"/>
      <c r="W58" s="19"/>
      <c r="X58" s="19"/>
      <c r="Y58" s="19"/>
      <c r="Z58" s="3"/>
      <c r="AA58" s="19"/>
      <c r="AB58" s="19"/>
      <c r="AC58" s="19"/>
      <c r="AD58" s="3">
        <v>2015</v>
      </c>
      <c r="AE58" s="19">
        <v>20</v>
      </c>
      <c r="AF58" s="19" t="s">
        <v>74</v>
      </c>
      <c r="AG58" s="19" t="s">
        <v>163</v>
      </c>
      <c r="AH58" s="85">
        <v>0.66500000000000004</v>
      </c>
      <c r="AI58" s="19"/>
      <c r="AJ58" s="67"/>
    </row>
    <row r="59" spans="1:36" s="22" customFormat="1" ht="25.5" x14ac:dyDescent="0.2">
      <c r="A59" s="1" t="s">
        <v>14</v>
      </c>
      <c r="B59" s="39" t="s">
        <v>17</v>
      </c>
      <c r="C59" s="3"/>
      <c r="D59" s="27"/>
      <c r="E59" s="27"/>
      <c r="F59" s="27"/>
      <c r="G59" s="27"/>
      <c r="H59" s="27"/>
      <c r="I59" s="19"/>
      <c r="J59" s="19"/>
      <c r="K59" s="19"/>
      <c r="L59" s="19"/>
      <c r="M59" s="19"/>
      <c r="N59" s="19"/>
      <c r="O59" s="19"/>
      <c r="P59" s="19"/>
      <c r="Q59" s="132"/>
      <c r="R59" s="89"/>
      <c r="S59" s="89"/>
      <c r="T59" s="89"/>
      <c r="U59" s="89"/>
      <c r="V59" s="19"/>
      <c r="W59" s="19"/>
      <c r="X59" s="19"/>
      <c r="Y59" s="19"/>
      <c r="Z59" s="3"/>
      <c r="AA59" s="19"/>
      <c r="AB59" s="19"/>
      <c r="AC59" s="19"/>
      <c r="AD59" s="3"/>
      <c r="AE59" s="19"/>
      <c r="AF59" s="19"/>
      <c r="AG59" s="19"/>
      <c r="AH59" s="19"/>
      <c r="AI59" s="19"/>
      <c r="AJ59" s="7"/>
    </row>
    <row r="60" spans="1:36" s="22" customFormat="1" x14ac:dyDescent="0.2">
      <c r="A60" s="1"/>
      <c r="B60" s="41"/>
      <c r="C60" s="3"/>
      <c r="D60" s="27"/>
      <c r="E60" s="27"/>
      <c r="F60" s="27"/>
      <c r="G60" s="27"/>
      <c r="H60" s="27"/>
      <c r="I60" s="19"/>
      <c r="J60" s="19"/>
      <c r="K60" s="19"/>
      <c r="L60" s="19"/>
      <c r="M60" s="19"/>
      <c r="N60" s="19"/>
      <c r="O60" s="19"/>
      <c r="P60" s="19"/>
      <c r="Q60" s="132"/>
      <c r="R60" s="89"/>
      <c r="S60" s="89"/>
      <c r="T60" s="89"/>
      <c r="U60" s="89"/>
      <c r="V60" s="19"/>
      <c r="W60" s="19"/>
      <c r="X60" s="19"/>
      <c r="Y60" s="19"/>
      <c r="Z60" s="3"/>
      <c r="AA60" s="19"/>
      <c r="AB60" s="19"/>
      <c r="AC60" s="19"/>
      <c r="AD60" s="3"/>
      <c r="AE60" s="19"/>
      <c r="AF60" s="19"/>
      <c r="AG60" s="19"/>
      <c r="AH60" s="19"/>
      <c r="AI60" s="19"/>
      <c r="AJ60" s="7"/>
    </row>
    <row r="61" spans="1:36" s="22" customFormat="1" x14ac:dyDescent="0.2">
      <c r="A61" s="1" t="s">
        <v>15</v>
      </c>
      <c r="B61" s="39" t="s">
        <v>18</v>
      </c>
      <c r="C61" s="3"/>
      <c r="D61" s="27"/>
      <c r="E61" s="27"/>
      <c r="F61" s="27"/>
      <c r="G61" s="27"/>
      <c r="H61" s="27"/>
      <c r="I61" s="19"/>
      <c r="J61" s="19"/>
      <c r="K61" s="19"/>
      <c r="L61" s="19"/>
      <c r="M61" s="19"/>
      <c r="N61" s="19"/>
      <c r="O61" s="19"/>
      <c r="P61" s="19"/>
      <c r="Q61" s="132"/>
      <c r="R61" s="89"/>
      <c r="S61" s="89"/>
      <c r="T61" s="89"/>
      <c r="U61" s="89"/>
      <c r="V61" s="19"/>
      <c r="W61" s="19"/>
      <c r="X61" s="19"/>
      <c r="Y61" s="19"/>
      <c r="Z61" s="3"/>
      <c r="AA61" s="19"/>
      <c r="AB61" s="19"/>
      <c r="AC61" s="19"/>
      <c r="AD61" s="3"/>
      <c r="AE61" s="19"/>
      <c r="AF61" s="19"/>
      <c r="AG61" s="19"/>
      <c r="AH61" s="19"/>
      <c r="AI61" s="19"/>
      <c r="AJ61" s="7"/>
    </row>
    <row r="62" spans="1:36" s="22" customFormat="1" x14ac:dyDescent="0.2">
      <c r="A62" s="1"/>
      <c r="B62" s="41"/>
      <c r="C62" s="3"/>
      <c r="D62" s="27"/>
      <c r="E62" s="27"/>
      <c r="F62" s="27"/>
      <c r="G62" s="27"/>
      <c r="H62" s="27"/>
      <c r="I62" s="19"/>
      <c r="J62" s="19"/>
      <c r="K62" s="19"/>
      <c r="L62" s="19"/>
      <c r="M62" s="19"/>
      <c r="N62" s="19"/>
      <c r="O62" s="19"/>
      <c r="P62" s="19"/>
      <c r="Q62" s="132"/>
      <c r="R62" s="89"/>
      <c r="S62" s="89"/>
      <c r="T62" s="89"/>
      <c r="U62" s="89"/>
      <c r="V62" s="19"/>
      <c r="W62" s="19"/>
      <c r="X62" s="19"/>
      <c r="Y62" s="19"/>
      <c r="Z62" s="3"/>
      <c r="AA62" s="19"/>
      <c r="AB62" s="19"/>
      <c r="AC62" s="19"/>
      <c r="AD62" s="3"/>
      <c r="AE62" s="19"/>
      <c r="AF62" s="19"/>
      <c r="AG62" s="19"/>
      <c r="AH62" s="19"/>
      <c r="AI62" s="19"/>
      <c r="AJ62" s="7"/>
    </row>
    <row r="63" spans="1:36" s="22" customFormat="1" ht="38.25" x14ac:dyDescent="0.2">
      <c r="A63" s="7" t="s">
        <v>20</v>
      </c>
      <c r="B63" s="18" t="s">
        <v>19</v>
      </c>
      <c r="C63" s="28"/>
      <c r="D63" s="27"/>
      <c r="E63" s="27"/>
      <c r="F63" s="27"/>
      <c r="G63" s="27"/>
      <c r="H63" s="27"/>
      <c r="I63" s="19"/>
      <c r="J63" s="19"/>
      <c r="K63" s="19"/>
      <c r="L63" s="19"/>
      <c r="M63" s="19"/>
      <c r="N63" s="19"/>
      <c r="O63" s="19"/>
      <c r="P63" s="19"/>
      <c r="Q63" s="132"/>
      <c r="R63" s="89"/>
      <c r="S63" s="89"/>
      <c r="T63" s="89"/>
      <c r="U63" s="89"/>
      <c r="V63" s="19"/>
      <c r="W63" s="19"/>
      <c r="X63" s="19"/>
      <c r="Y63" s="19"/>
      <c r="Z63" s="13"/>
      <c r="AA63" s="19"/>
      <c r="AB63" s="19"/>
      <c r="AC63" s="19"/>
      <c r="AD63" s="13"/>
      <c r="AE63" s="19"/>
      <c r="AF63" s="19"/>
      <c r="AG63" s="19"/>
      <c r="AH63" s="19"/>
      <c r="AI63" s="19"/>
      <c r="AJ63" s="7"/>
    </row>
    <row r="64" spans="1:36" s="22" customFormat="1" x14ac:dyDescent="0.2">
      <c r="A64" s="7"/>
      <c r="B64" s="42"/>
      <c r="C64" s="28"/>
      <c r="D64" s="27"/>
      <c r="E64" s="27"/>
      <c r="F64" s="27"/>
      <c r="G64" s="27"/>
      <c r="H64" s="27"/>
      <c r="I64" s="19"/>
      <c r="J64" s="19"/>
      <c r="K64" s="19"/>
      <c r="L64" s="19"/>
      <c r="M64" s="19"/>
      <c r="N64" s="19"/>
      <c r="O64" s="19"/>
      <c r="P64" s="19"/>
      <c r="Q64" s="132"/>
      <c r="R64" s="89"/>
      <c r="S64" s="89"/>
      <c r="T64" s="89"/>
      <c r="U64" s="89"/>
      <c r="V64" s="19"/>
      <c r="W64" s="19"/>
      <c r="X64" s="19"/>
      <c r="Y64" s="19"/>
      <c r="Z64" s="13"/>
      <c r="AA64" s="19"/>
      <c r="AB64" s="19"/>
      <c r="AC64" s="19"/>
      <c r="AD64" s="13"/>
      <c r="AE64" s="19"/>
      <c r="AF64" s="19"/>
      <c r="AG64" s="19"/>
      <c r="AH64" s="19"/>
      <c r="AI64" s="19"/>
      <c r="AJ64" s="7"/>
    </row>
    <row r="65" spans="1:36" s="22" customFormat="1" x14ac:dyDescent="0.2">
      <c r="A65" s="13" t="s">
        <v>21</v>
      </c>
      <c r="B65" s="66" t="s">
        <v>23</v>
      </c>
      <c r="C65" s="28"/>
      <c r="D65" s="27"/>
      <c r="E65" s="27"/>
      <c r="F65" s="27"/>
      <c r="G65" s="27"/>
      <c r="H65" s="27"/>
      <c r="I65" s="19"/>
      <c r="J65" s="19"/>
      <c r="K65" s="19"/>
      <c r="L65" s="19"/>
      <c r="M65" s="19"/>
      <c r="N65" s="19"/>
      <c r="O65" s="19"/>
      <c r="P65" s="19"/>
      <c r="Q65" s="132"/>
      <c r="R65" s="89"/>
      <c r="S65" s="89"/>
      <c r="T65" s="89"/>
      <c r="U65" s="89"/>
      <c r="V65" s="19"/>
      <c r="W65" s="19"/>
      <c r="X65" s="19"/>
      <c r="Y65" s="19"/>
      <c r="Z65" s="13"/>
      <c r="AA65" s="19"/>
      <c r="AB65" s="19"/>
      <c r="AC65" s="19"/>
      <c r="AD65" s="13"/>
      <c r="AE65" s="19"/>
      <c r="AF65" s="19"/>
      <c r="AG65" s="19"/>
      <c r="AH65" s="19"/>
      <c r="AI65" s="19"/>
      <c r="AJ65" s="7"/>
    </row>
    <row r="66" spans="1:36" s="22" customFormat="1" ht="25.5" x14ac:dyDescent="0.2">
      <c r="A66" s="14" t="s">
        <v>22</v>
      </c>
      <c r="B66" s="66" t="s">
        <v>16</v>
      </c>
      <c r="C66" s="28"/>
      <c r="D66" s="27"/>
      <c r="E66" s="27"/>
      <c r="F66" s="27"/>
      <c r="G66" s="27"/>
      <c r="H66" s="27"/>
      <c r="I66" s="19"/>
      <c r="J66" s="19"/>
      <c r="K66" s="19"/>
      <c r="L66" s="19"/>
      <c r="M66" s="19"/>
      <c r="N66" s="19"/>
      <c r="O66" s="19"/>
      <c r="P66" s="19"/>
      <c r="Q66" s="132"/>
      <c r="R66" s="89"/>
      <c r="S66" s="89"/>
      <c r="T66" s="89"/>
      <c r="U66" s="89"/>
      <c r="V66" s="19"/>
      <c r="W66" s="19"/>
      <c r="X66" s="19"/>
      <c r="Y66" s="19"/>
      <c r="Z66" s="13"/>
      <c r="AA66" s="19"/>
      <c r="AB66" s="19"/>
      <c r="AC66" s="19"/>
      <c r="AD66" s="13"/>
      <c r="AE66" s="19"/>
      <c r="AF66" s="19"/>
      <c r="AG66" s="19"/>
      <c r="AH66" s="19"/>
      <c r="AI66" s="19"/>
      <c r="AJ66" s="7"/>
    </row>
    <row r="67" spans="1:36" x14ac:dyDescent="0.2">
      <c r="A67" s="13" t="s">
        <v>24</v>
      </c>
      <c r="B67" s="38" t="s">
        <v>25</v>
      </c>
      <c r="C67" s="27"/>
      <c r="D67" s="29"/>
      <c r="E67" s="29"/>
      <c r="F67" s="29"/>
      <c r="G67" s="29"/>
      <c r="H67" s="29"/>
      <c r="I67" s="12"/>
      <c r="J67" s="12"/>
      <c r="K67" s="12"/>
      <c r="L67" s="12"/>
      <c r="M67" s="12"/>
      <c r="N67" s="12"/>
      <c r="O67" s="12"/>
      <c r="P67" s="12"/>
      <c r="Q67" s="133"/>
      <c r="R67" s="134"/>
      <c r="S67" s="134"/>
      <c r="T67" s="89"/>
      <c r="U67" s="134"/>
      <c r="V67" s="12"/>
      <c r="W67" s="12"/>
      <c r="X67" s="12"/>
      <c r="Y67" s="12"/>
      <c r="Z67" s="12"/>
      <c r="AA67" s="21"/>
      <c r="AB67" s="21"/>
      <c r="AC67" s="12"/>
      <c r="AD67" s="12"/>
      <c r="AE67" s="19"/>
      <c r="AF67" s="12"/>
      <c r="AG67" s="12"/>
      <c r="AH67" s="12"/>
      <c r="AI67" s="12"/>
      <c r="AJ67" s="8"/>
    </row>
    <row r="68" spans="1:36" x14ac:dyDescent="0.2">
      <c r="A68" s="7"/>
      <c r="B68" s="43"/>
      <c r="C68" s="27"/>
      <c r="D68" s="29"/>
      <c r="E68" s="29"/>
      <c r="F68" s="29"/>
      <c r="G68" s="29"/>
      <c r="H68" s="29"/>
      <c r="I68" s="12"/>
      <c r="J68" s="12"/>
      <c r="K68" s="12"/>
      <c r="L68" s="12"/>
      <c r="M68" s="12"/>
      <c r="N68" s="12"/>
      <c r="O68" s="12"/>
      <c r="P68" s="12"/>
      <c r="Q68" s="133"/>
      <c r="R68" s="134"/>
      <c r="S68" s="134"/>
      <c r="T68" s="89"/>
      <c r="U68" s="134"/>
      <c r="V68" s="12"/>
      <c r="W68" s="12"/>
      <c r="X68" s="12"/>
      <c r="Y68" s="12"/>
      <c r="Z68" s="12"/>
      <c r="AA68" s="21"/>
      <c r="AB68" s="21"/>
      <c r="AC68" s="12"/>
      <c r="AD68" s="12"/>
      <c r="AE68" s="19"/>
      <c r="AF68" s="12"/>
      <c r="AG68" s="12"/>
      <c r="AH68" s="12"/>
      <c r="AI68" s="12"/>
      <c r="AJ68" s="8"/>
    </row>
    <row r="69" spans="1:36" x14ac:dyDescent="0.2">
      <c r="A69" s="7"/>
      <c r="B69" s="38" t="s">
        <v>26</v>
      </c>
      <c r="C69" s="27"/>
      <c r="D69" s="29"/>
      <c r="E69" s="29"/>
      <c r="F69" s="29"/>
      <c r="G69" s="29"/>
      <c r="H69" s="29"/>
      <c r="I69" s="12"/>
      <c r="J69" s="12"/>
      <c r="K69" s="12"/>
      <c r="L69" s="12"/>
      <c r="M69" s="12"/>
      <c r="N69" s="12"/>
      <c r="O69" s="12"/>
      <c r="P69" s="12"/>
      <c r="Q69" s="133"/>
      <c r="R69" s="134"/>
      <c r="S69" s="134"/>
      <c r="T69" s="89"/>
      <c r="U69" s="134"/>
      <c r="V69" s="12"/>
      <c r="W69" s="12"/>
      <c r="X69" s="12"/>
      <c r="Y69" s="12"/>
      <c r="Z69" s="12"/>
      <c r="AA69" s="21"/>
      <c r="AB69" s="21"/>
      <c r="AC69" s="12"/>
      <c r="AD69" s="12"/>
      <c r="AE69" s="19"/>
      <c r="AF69" s="12"/>
      <c r="AG69" s="12"/>
      <c r="AH69" s="12"/>
      <c r="AI69" s="12"/>
      <c r="AJ69" s="8"/>
    </row>
    <row r="70" spans="1:36" ht="25.5" x14ac:dyDescent="0.2">
      <c r="A70" s="7"/>
      <c r="B70" s="38" t="s">
        <v>27</v>
      </c>
      <c r="C70" s="27"/>
      <c r="D70" s="29"/>
      <c r="E70" s="29"/>
      <c r="F70" s="29"/>
      <c r="G70" s="29"/>
      <c r="H70" s="29"/>
      <c r="I70" s="12"/>
      <c r="J70" s="12"/>
      <c r="K70" s="12"/>
      <c r="L70" s="12"/>
      <c r="M70" s="12"/>
      <c r="N70" s="12"/>
      <c r="O70" s="12"/>
      <c r="P70" s="12"/>
      <c r="Q70" s="133"/>
      <c r="R70" s="134"/>
      <c r="S70" s="134"/>
      <c r="T70" s="89"/>
      <c r="U70" s="134"/>
      <c r="V70" s="12"/>
      <c r="W70" s="12"/>
      <c r="X70" s="12"/>
      <c r="Y70" s="12"/>
      <c r="Z70" s="12"/>
      <c r="AA70" s="21"/>
      <c r="AB70" s="21"/>
      <c r="AC70" s="12"/>
      <c r="AD70" s="12"/>
      <c r="AE70" s="19"/>
      <c r="AF70" s="12"/>
      <c r="AG70" s="12"/>
      <c r="AH70" s="12"/>
      <c r="AI70" s="12"/>
      <c r="AJ70" s="8"/>
    </row>
    <row r="71" spans="1:36" x14ac:dyDescent="0.2">
      <c r="A71" s="7"/>
      <c r="B71" s="43"/>
      <c r="C71" s="27"/>
      <c r="D71" s="29"/>
      <c r="E71" s="29"/>
      <c r="F71" s="29"/>
      <c r="G71" s="29"/>
      <c r="H71" s="29"/>
      <c r="I71" s="12"/>
      <c r="J71" s="12"/>
      <c r="K71" s="12"/>
      <c r="L71" s="12"/>
      <c r="M71" s="12"/>
      <c r="N71" s="12"/>
      <c r="O71" s="12"/>
      <c r="P71" s="12"/>
      <c r="Q71" s="133"/>
      <c r="R71" s="134"/>
      <c r="S71" s="134"/>
      <c r="T71" s="89"/>
      <c r="U71" s="134"/>
      <c r="V71" s="12"/>
      <c r="W71" s="12"/>
      <c r="X71" s="12"/>
      <c r="Y71" s="12"/>
      <c r="Z71" s="12"/>
      <c r="AA71" s="21"/>
      <c r="AB71" s="21"/>
      <c r="AC71" s="12"/>
      <c r="AD71" s="12"/>
      <c r="AE71" s="19"/>
      <c r="AF71" s="12"/>
      <c r="AG71" s="12"/>
      <c r="AH71" s="12"/>
      <c r="AI71" s="12"/>
      <c r="AJ71" s="8"/>
    </row>
    <row r="80" spans="1:36" x14ac:dyDescent="0.2">
      <c r="V80" s="105"/>
      <c r="X80" s="106"/>
      <c r="Y80" s="106"/>
    </row>
    <row r="81" spans="22:25" x14ac:dyDescent="0.2">
      <c r="V81" s="105"/>
      <c r="X81" s="106"/>
      <c r="Y81" s="106"/>
    </row>
    <row r="82" spans="22:25" x14ac:dyDescent="0.2">
      <c r="V82" s="105"/>
      <c r="X82" s="106"/>
      <c r="Y82" s="106"/>
    </row>
    <row r="83" spans="22:25" x14ac:dyDescent="0.2">
      <c r="V83" s="105"/>
      <c r="X83" s="106"/>
      <c r="Y83" s="106"/>
    </row>
    <row r="84" spans="22:25" x14ac:dyDescent="0.2">
      <c r="V84" s="105"/>
      <c r="X84" s="106"/>
      <c r="Y84" s="106"/>
    </row>
    <row r="85" spans="22:25" x14ac:dyDescent="0.2">
      <c r="V85" s="105"/>
      <c r="W85" s="105"/>
      <c r="X85" s="106"/>
      <c r="Y85" s="106"/>
    </row>
    <row r="88" spans="22:25" x14ac:dyDescent="0.2">
      <c r="V88" s="105"/>
      <c r="X88" s="106"/>
      <c r="Y88" s="106"/>
    </row>
    <row r="89" spans="22:25" x14ac:dyDescent="0.2">
      <c r="V89" s="105"/>
      <c r="X89" s="106"/>
      <c r="Y89" s="106"/>
    </row>
    <row r="90" spans="22:25" x14ac:dyDescent="0.2">
      <c r="V90" s="105"/>
      <c r="X90" s="106"/>
      <c r="Y90" s="106"/>
    </row>
    <row r="91" spans="22:25" x14ac:dyDescent="0.2">
      <c r="V91" s="105"/>
      <c r="X91" s="106"/>
      <c r="Y91" s="106"/>
    </row>
    <row r="92" spans="22:25" x14ac:dyDescent="0.2">
      <c r="V92" s="105"/>
      <c r="X92" s="106"/>
      <c r="Y92" s="106"/>
    </row>
    <row r="93" spans="22:25" x14ac:dyDescent="0.2">
      <c r="V93" s="105"/>
      <c r="W93" s="105"/>
      <c r="X93" s="106"/>
      <c r="Y93" s="106"/>
    </row>
    <row r="96" spans="22:25" x14ac:dyDescent="0.2">
      <c r="V96" s="105"/>
      <c r="X96" s="106"/>
      <c r="Y96" s="106"/>
    </row>
    <row r="97" spans="22:25" x14ac:dyDescent="0.2">
      <c r="V97" s="105"/>
      <c r="X97" s="106"/>
      <c r="Y97" s="106"/>
    </row>
    <row r="98" spans="22:25" x14ac:dyDescent="0.2">
      <c r="V98" s="105"/>
      <c r="X98" s="106"/>
      <c r="Y98" s="106"/>
    </row>
    <row r="99" spans="22:25" x14ac:dyDescent="0.2">
      <c r="V99" s="105"/>
      <c r="X99" s="106"/>
      <c r="Y99" s="106"/>
    </row>
    <row r="100" spans="22:25" x14ac:dyDescent="0.2">
      <c r="V100" s="105"/>
      <c r="X100" s="106"/>
      <c r="Y100" s="106"/>
    </row>
    <row r="101" spans="22:25" x14ac:dyDescent="0.2">
      <c r="V101" s="105"/>
      <c r="X101" s="106"/>
      <c r="Y101" s="106"/>
    </row>
  </sheetData>
  <mergeCells count="50">
    <mergeCell ref="A4:AH4"/>
    <mergeCell ref="G12:J12"/>
    <mergeCell ref="B13:B14"/>
    <mergeCell ref="Q13:Q15"/>
    <mergeCell ref="R13:R15"/>
    <mergeCell ref="B11:B12"/>
    <mergeCell ref="D13:D15"/>
    <mergeCell ref="C11:P11"/>
    <mergeCell ref="AD7:AJ7"/>
    <mergeCell ref="O13:O15"/>
    <mergeCell ref="AD1:AI1"/>
    <mergeCell ref="AE6:AI6"/>
    <mergeCell ref="K12:O12"/>
    <mergeCell ref="S13:S15"/>
    <mergeCell ref="T13:T15"/>
    <mergeCell ref="K13:K15"/>
    <mergeCell ref="N13:N15"/>
    <mergeCell ref="AG13:AG15"/>
    <mergeCell ref="Z13:Z15"/>
    <mergeCell ref="V12:Y12"/>
    <mergeCell ref="F13:F15"/>
    <mergeCell ref="C12:F12"/>
    <mergeCell ref="I13:I15"/>
    <mergeCell ref="H13:H15"/>
    <mergeCell ref="G13:G15"/>
    <mergeCell ref="E13:E15"/>
    <mergeCell ref="C13:C15"/>
    <mergeCell ref="AA13:AA15"/>
    <mergeCell ref="AB13:AB15"/>
    <mergeCell ref="X13:X15"/>
    <mergeCell ref="AC13:AC15"/>
    <mergeCell ref="W13:W15"/>
    <mergeCell ref="V13:V15"/>
    <mergeCell ref="A11:A15"/>
    <mergeCell ref="Y13:Y15"/>
    <mergeCell ref="L13:L15"/>
    <mergeCell ref="U13:U15"/>
    <mergeCell ref="Z12:AC12"/>
    <mergeCell ref="Q11:U12"/>
    <mergeCell ref="M13:M15"/>
    <mergeCell ref="V11:AI11"/>
    <mergeCell ref="J13:J15"/>
    <mergeCell ref="P13:P15"/>
    <mergeCell ref="AE13:AE15"/>
    <mergeCell ref="AD12:AH12"/>
    <mergeCell ref="AD13:AD15"/>
    <mergeCell ref="AJ13:AJ15"/>
    <mergeCell ref="AF13:AF15"/>
    <mergeCell ref="AH13:AH15"/>
    <mergeCell ref="AI13:AI15"/>
  </mergeCells>
  <phoneticPr fontId="0" type="noConversion"/>
  <pageMargins left="0.39370078740157483" right="0.39370078740157483" top="0.98425196850393704" bottom="0.98425196850393704" header="0.51181102362204722" footer="0.51181102362204722"/>
  <pageSetup paperSize="287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opLeftCell="A27" workbookViewId="0"/>
  </sheetViews>
  <sheetFormatPr defaultRowHeight="12.75" x14ac:dyDescent="0.2"/>
  <cols>
    <col min="1" max="1" width="5.28515625" customWidth="1"/>
    <col min="2" max="2" width="38" customWidth="1"/>
    <col min="3" max="3" width="13.7109375" style="46" customWidth="1"/>
    <col min="4" max="4" width="11.28515625" style="47" customWidth="1"/>
    <col min="5" max="5" width="6.5703125" style="16" customWidth="1"/>
    <col min="6" max="6" width="6.28515625" style="16" customWidth="1"/>
    <col min="7" max="7" width="6" style="16" customWidth="1"/>
    <col min="8" max="8" width="4" customWidth="1"/>
    <col min="9" max="9" width="5.5703125" style="9" customWidth="1"/>
    <col min="10" max="10" width="5.7109375" style="9" customWidth="1"/>
    <col min="11" max="11" width="9" style="50" customWidth="1"/>
    <col min="12" max="12" width="7.85546875" style="9" customWidth="1"/>
    <col min="13" max="13" width="6.85546875" style="9" customWidth="1"/>
    <col min="14" max="14" width="6" style="9" customWidth="1"/>
    <col min="15" max="15" width="4.42578125" style="9" customWidth="1"/>
    <col min="16" max="16" width="4.85546875" style="9" customWidth="1"/>
    <col min="17" max="17" width="12.42578125" style="16" customWidth="1"/>
    <col min="18" max="19" width="8.7109375" style="9" customWidth="1"/>
    <col min="20" max="20" width="6.7109375" style="9" customWidth="1"/>
    <col min="21" max="21" width="51.85546875" style="46" customWidth="1"/>
    <col min="22" max="22" width="12" style="64" customWidth="1"/>
    <col min="23" max="23" width="25.85546875" style="61" customWidth="1"/>
    <col min="24" max="24" width="4.5703125" style="9" customWidth="1"/>
    <col min="25" max="25" width="4.42578125" style="9" customWidth="1"/>
    <col min="26" max="26" width="4.5703125" style="9" customWidth="1"/>
    <col min="27" max="27" width="4" style="9" customWidth="1"/>
  </cols>
  <sheetData>
    <row r="1" spans="1:27" s="22" customFormat="1" x14ac:dyDescent="0.2">
      <c r="C1" s="51"/>
      <c r="D1" s="52"/>
      <c r="E1" s="17"/>
      <c r="F1" s="17"/>
      <c r="G1" s="17"/>
      <c r="I1" s="15"/>
      <c r="J1" s="15"/>
      <c r="K1" s="53"/>
      <c r="L1" s="15"/>
      <c r="M1" s="15"/>
      <c r="N1" s="15"/>
      <c r="O1" s="15"/>
      <c r="P1" s="15"/>
      <c r="Q1" s="48"/>
      <c r="R1" s="15"/>
      <c r="S1" s="15"/>
      <c r="T1" s="15"/>
      <c r="U1" s="59"/>
      <c r="V1" s="54"/>
      <c r="W1" s="60"/>
      <c r="X1" s="15"/>
      <c r="Y1" s="15"/>
      <c r="Z1" s="15"/>
      <c r="AA1" s="11" t="s">
        <v>86</v>
      </c>
    </row>
    <row r="2" spans="1:27" s="22" customFormat="1" x14ac:dyDescent="0.2">
      <c r="C2" s="51"/>
      <c r="D2" s="52"/>
      <c r="E2" s="17"/>
      <c r="F2" s="17"/>
      <c r="G2" s="17"/>
      <c r="I2" s="15"/>
      <c r="J2" s="15"/>
      <c r="K2" s="53"/>
      <c r="L2" s="15"/>
      <c r="M2" s="15"/>
      <c r="N2" s="15"/>
      <c r="O2" s="15"/>
      <c r="P2" s="15"/>
      <c r="Q2" s="48"/>
      <c r="R2" s="15"/>
      <c r="S2" s="15"/>
      <c r="T2" s="15"/>
      <c r="U2" s="59"/>
      <c r="V2" s="54"/>
      <c r="W2" s="60"/>
      <c r="X2" s="15"/>
      <c r="Y2" s="15"/>
      <c r="Z2" s="15"/>
      <c r="AA2" s="11" t="s">
        <v>1</v>
      </c>
    </row>
    <row r="3" spans="1:27" s="22" customFormat="1" x14ac:dyDescent="0.2">
      <c r="C3" s="51"/>
      <c r="D3" s="52"/>
      <c r="E3" s="17"/>
      <c r="F3" s="17"/>
      <c r="G3" s="17"/>
      <c r="I3" s="15"/>
      <c r="J3" s="15"/>
      <c r="K3" s="53"/>
      <c r="L3" s="15"/>
      <c r="M3" s="15"/>
      <c r="N3" s="15"/>
      <c r="O3" s="15"/>
      <c r="P3" s="15"/>
      <c r="Q3" s="48"/>
      <c r="R3" s="15"/>
      <c r="S3" s="15"/>
      <c r="T3" s="15"/>
      <c r="U3" s="59"/>
      <c r="V3" s="54"/>
      <c r="W3" s="60"/>
      <c r="X3" s="15"/>
      <c r="Y3" s="15"/>
      <c r="Z3" s="15"/>
      <c r="AA3" s="11" t="s">
        <v>2</v>
      </c>
    </row>
    <row r="4" spans="1:27" s="22" customFormat="1" x14ac:dyDescent="0.2">
      <c r="C4" s="51"/>
      <c r="D4" s="52"/>
      <c r="E4" s="17"/>
      <c r="F4" s="17"/>
      <c r="G4" s="17"/>
      <c r="I4" s="15"/>
      <c r="J4" s="15"/>
      <c r="K4" s="53"/>
      <c r="L4" s="15"/>
      <c r="M4" s="15"/>
      <c r="N4" s="15"/>
      <c r="O4" s="15"/>
      <c r="P4" s="15"/>
      <c r="Q4" s="48"/>
      <c r="R4" s="15"/>
      <c r="S4" s="15"/>
      <c r="T4" s="15"/>
      <c r="U4" s="59"/>
      <c r="V4" s="54"/>
      <c r="W4" s="60"/>
      <c r="X4" s="15"/>
      <c r="Y4" s="15"/>
      <c r="Z4" s="15"/>
      <c r="AA4" s="11"/>
    </row>
    <row r="5" spans="1:27" s="22" customFormat="1" ht="15.75" x14ac:dyDescent="0.25">
      <c r="C5" s="51"/>
      <c r="D5" s="52"/>
      <c r="E5" s="17"/>
      <c r="F5" s="17"/>
      <c r="G5" s="17"/>
      <c r="I5" s="15"/>
      <c r="J5" s="314" t="s">
        <v>46</v>
      </c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59"/>
      <c r="V5" s="54"/>
      <c r="W5" s="60"/>
      <c r="X5" s="15"/>
      <c r="Y5" s="15"/>
      <c r="Z5" s="15"/>
      <c r="AA5" s="11"/>
    </row>
    <row r="6" spans="1:27" s="22" customFormat="1" x14ac:dyDescent="0.2">
      <c r="C6" s="51"/>
      <c r="D6" s="52"/>
      <c r="E6" s="17"/>
      <c r="F6" s="17"/>
      <c r="G6" s="17"/>
      <c r="I6" s="15"/>
      <c r="J6" s="15"/>
      <c r="K6" s="53"/>
      <c r="L6" s="15"/>
      <c r="M6" s="15"/>
      <c r="N6" s="15"/>
      <c r="O6" s="15"/>
      <c r="P6" s="15"/>
      <c r="Q6" s="48"/>
      <c r="R6" s="15"/>
      <c r="S6" s="15"/>
      <c r="T6" s="15"/>
      <c r="U6" s="59"/>
      <c r="V6" s="54"/>
      <c r="W6" s="60"/>
      <c r="X6" s="15"/>
      <c r="Y6" s="15"/>
      <c r="Z6" s="15"/>
      <c r="AA6" s="11"/>
    </row>
    <row r="7" spans="1:27" s="22" customFormat="1" ht="15.75" x14ac:dyDescent="0.2">
      <c r="B7" s="97" t="s">
        <v>169</v>
      </c>
      <c r="C7" s="51"/>
      <c r="D7" s="52"/>
      <c r="E7" s="17"/>
      <c r="F7" s="17"/>
      <c r="G7" s="17"/>
      <c r="I7" s="15"/>
      <c r="J7" s="15"/>
      <c r="K7" s="53"/>
      <c r="L7" s="15"/>
      <c r="M7" s="15"/>
      <c r="N7" s="15"/>
      <c r="O7" s="15"/>
      <c r="P7" s="15"/>
      <c r="Q7" s="6"/>
      <c r="R7" s="15"/>
      <c r="S7" s="15"/>
      <c r="T7" s="15"/>
      <c r="U7" s="59"/>
      <c r="V7" s="54"/>
      <c r="W7" s="98" t="s">
        <v>170</v>
      </c>
      <c r="X7" s="15"/>
      <c r="Y7" s="15"/>
      <c r="Z7" s="15"/>
      <c r="AA7" s="10"/>
    </row>
    <row r="8" spans="1:27" s="22" customFormat="1" ht="45" x14ac:dyDescent="0.25">
      <c r="B8" s="95" t="s">
        <v>184</v>
      </c>
      <c r="C8" s="51"/>
      <c r="D8" s="52"/>
      <c r="E8" s="17"/>
      <c r="F8" s="17"/>
      <c r="G8" s="17"/>
      <c r="I8" s="15"/>
      <c r="J8" s="15"/>
      <c r="K8" s="53"/>
      <c r="L8" s="15"/>
      <c r="M8" s="15"/>
      <c r="N8" s="15"/>
      <c r="O8" s="15"/>
      <c r="P8" s="15"/>
      <c r="Q8" s="6"/>
      <c r="R8" s="15"/>
      <c r="S8" s="15"/>
      <c r="T8" s="15"/>
      <c r="U8" s="59"/>
      <c r="V8" s="99"/>
      <c r="W8" s="25" t="s">
        <v>171</v>
      </c>
      <c r="X8" s="99"/>
      <c r="Y8" s="99"/>
      <c r="Z8" s="99"/>
      <c r="AA8" s="100"/>
    </row>
    <row r="9" spans="1:27" s="22" customFormat="1" ht="15" x14ac:dyDescent="0.25">
      <c r="B9" s="94" t="s">
        <v>183</v>
      </c>
      <c r="C9" s="51"/>
      <c r="D9" s="52"/>
      <c r="E9" s="17"/>
      <c r="F9" s="17"/>
      <c r="G9" s="17"/>
      <c r="I9" s="15"/>
      <c r="J9" s="15"/>
      <c r="K9" s="53"/>
      <c r="L9" s="15"/>
      <c r="M9" s="15"/>
      <c r="N9" s="15"/>
      <c r="O9" s="15"/>
      <c r="P9" s="15"/>
      <c r="Q9" s="6"/>
      <c r="R9" s="15"/>
      <c r="S9" s="15"/>
      <c r="T9" s="15"/>
      <c r="U9" s="59"/>
      <c r="V9" s="99"/>
      <c r="W9" s="319" t="s">
        <v>172</v>
      </c>
      <c r="X9" s="320"/>
      <c r="Y9" s="320"/>
      <c r="Z9" s="320"/>
      <c r="AA9" s="320"/>
    </row>
    <row r="10" spans="1:27" s="22" customFormat="1" ht="15" x14ac:dyDescent="0.25">
      <c r="B10" s="94" t="s">
        <v>168</v>
      </c>
      <c r="C10" s="51"/>
      <c r="D10" s="52"/>
      <c r="E10" s="17"/>
      <c r="F10" s="17"/>
      <c r="G10" s="17"/>
      <c r="I10" s="15"/>
      <c r="J10" s="15"/>
      <c r="K10" s="53"/>
      <c r="L10" s="15"/>
      <c r="M10" s="15"/>
      <c r="N10" s="15"/>
      <c r="O10" s="15"/>
      <c r="P10" s="15"/>
      <c r="Q10" s="6"/>
      <c r="R10" s="15"/>
      <c r="S10" s="15"/>
      <c r="T10" s="15"/>
      <c r="U10" s="59"/>
      <c r="V10" s="99"/>
      <c r="W10" s="101" t="s">
        <v>173</v>
      </c>
      <c r="X10" s="99"/>
      <c r="Y10" s="25"/>
      <c r="Z10" s="99"/>
      <c r="AA10" s="100"/>
    </row>
    <row r="11" spans="1:27" s="22" customFormat="1" x14ac:dyDescent="0.2">
      <c r="C11" s="51"/>
      <c r="D11" s="52"/>
      <c r="E11" s="17"/>
      <c r="F11" s="17"/>
      <c r="G11" s="17"/>
      <c r="I11" s="15"/>
      <c r="J11" s="15"/>
      <c r="K11" s="53"/>
      <c r="L11" s="15"/>
      <c r="M11" s="15"/>
      <c r="N11" s="15"/>
      <c r="O11" s="15"/>
      <c r="P11" s="15"/>
      <c r="Q11" s="17"/>
      <c r="R11" s="15"/>
      <c r="S11" s="15"/>
      <c r="T11" s="15"/>
      <c r="U11" s="51"/>
      <c r="V11" s="54"/>
      <c r="W11" s="60"/>
      <c r="X11" s="15"/>
      <c r="Y11" s="15"/>
      <c r="Z11" s="15"/>
      <c r="AA11" s="15"/>
    </row>
    <row r="12" spans="1:27" s="63" customFormat="1" ht="22.5" customHeight="1" x14ac:dyDescent="0.2">
      <c r="A12" s="339" t="s">
        <v>4</v>
      </c>
      <c r="B12" s="330" t="s">
        <v>90</v>
      </c>
      <c r="C12" s="330" t="s">
        <v>47</v>
      </c>
      <c r="D12" s="330" t="s">
        <v>113</v>
      </c>
      <c r="E12" s="55"/>
      <c r="F12" s="56"/>
      <c r="G12" s="57"/>
      <c r="H12" s="321" t="s">
        <v>52</v>
      </c>
      <c r="I12" s="324" t="s">
        <v>53</v>
      </c>
      <c r="J12" s="326"/>
      <c r="K12" s="324" t="s">
        <v>65</v>
      </c>
      <c r="L12" s="325"/>
      <c r="M12" s="325"/>
      <c r="N12" s="326"/>
      <c r="O12" s="321" t="s">
        <v>120</v>
      </c>
      <c r="P12" s="333" t="s">
        <v>121</v>
      </c>
      <c r="Q12" s="336" t="s">
        <v>63</v>
      </c>
      <c r="R12" s="337"/>
      <c r="S12" s="324" t="s">
        <v>122</v>
      </c>
      <c r="T12" s="326"/>
      <c r="U12" s="324" t="s">
        <v>55</v>
      </c>
      <c r="V12" s="325"/>
      <c r="W12" s="326"/>
      <c r="X12" s="324" t="s">
        <v>95</v>
      </c>
      <c r="Y12" s="325"/>
      <c r="Z12" s="325"/>
      <c r="AA12" s="326"/>
    </row>
    <row r="13" spans="1:27" s="63" customFormat="1" ht="52.5" customHeight="1" x14ac:dyDescent="0.2">
      <c r="A13" s="340"/>
      <c r="B13" s="344"/>
      <c r="C13" s="331"/>
      <c r="D13" s="331"/>
      <c r="E13" s="327" t="s">
        <v>48</v>
      </c>
      <c r="F13" s="328"/>
      <c r="G13" s="329"/>
      <c r="H13" s="322"/>
      <c r="I13" s="327"/>
      <c r="J13" s="329"/>
      <c r="K13" s="327" t="s">
        <v>64</v>
      </c>
      <c r="L13" s="328"/>
      <c r="M13" s="328"/>
      <c r="N13" s="329"/>
      <c r="O13" s="322"/>
      <c r="P13" s="334"/>
      <c r="Q13" s="336" t="s">
        <v>93</v>
      </c>
      <c r="R13" s="338"/>
      <c r="S13" s="327"/>
      <c r="T13" s="329"/>
      <c r="U13" s="327"/>
      <c r="V13" s="328"/>
      <c r="W13" s="329"/>
      <c r="X13" s="327"/>
      <c r="Y13" s="328"/>
      <c r="Z13" s="328"/>
      <c r="AA13" s="329"/>
    </row>
    <row r="14" spans="1:27" s="63" customFormat="1" ht="24" customHeight="1" x14ac:dyDescent="0.2">
      <c r="A14" s="340"/>
      <c r="B14" s="344"/>
      <c r="C14" s="331"/>
      <c r="D14" s="346"/>
      <c r="E14" s="321" t="s">
        <v>49</v>
      </c>
      <c r="F14" s="321" t="s">
        <v>50</v>
      </c>
      <c r="G14" s="321" t="s">
        <v>51</v>
      </c>
      <c r="H14" s="322"/>
      <c r="I14" s="321" t="s">
        <v>8</v>
      </c>
      <c r="J14" s="333" t="s">
        <v>28</v>
      </c>
      <c r="K14" s="321" t="s">
        <v>98</v>
      </c>
      <c r="L14" s="321" t="s">
        <v>112</v>
      </c>
      <c r="M14" s="348" t="s">
        <v>99</v>
      </c>
      <c r="N14" s="321" t="s">
        <v>100</v>
      </c>
      <c r="O14" s="322"/>
      <c r="P14" s="334"/>
      <c r="Q14" s="321" t="s">
        <v>97</v>
      </c>
      <c r="R14" s="333" t="s">
        <v>182</v>
      </c>
      <c r="S14" s="321" t="s">
        <v>97</v>
      </c>
      <c r="T14" s="333" t="s">
        <v>54</v>
      </c>
      <c r="U14" s="330" t="s">
        <v>56</v>
      </c>
      <c r="V14" s="330" t="s">
        <v>57</v>
      </c>
      <c r="W14" s="330" t="s">
        <v>58</v>
      </c>
      <c r="X14" s="324" t="s">
        <v>59</v>
      </c>
      <c r="Y14" s="326"/>
      <c r="Z14" s="324" t="s">
        <v>60</v>
      </c>
      <c r="AA14" s="326"/>
    </row>
    <row r="15" spans="1:27" s="63" customFormat="1" ht="18" customHeight="1" x14ac:dyDescent="0.2">
      <c r="A15" s="340"/>
      <c r="B15" s="344"/>
      <c r="C15" s="331"/>
      <c r="D15" s="346"/>
      <c r="E15" s="342"/>
      <c r="F15" s="342"/>
      <c r="G15" s="342"/>
      <c r="H15" s="322"/>
      <c r="I15" s="322"/>
      <c r="J15" s="334"/>
      <c r="K15" s="322"/>
      <c r="L15" s="322"/>
      <c r="M15" s="349"/>
      <c r="N15" s="350"/>
      <c r="O15" s="322"/>
      <c r="P15" s="334"/>
      <c r="Q15" s="322"/>
      <c r="R15" s="334"/>
      <c r="S15" s="322"/>
      <c r="T15" s="334"/>
      <c r="U15" s="331"/>
      <c r="V15" s="331"/>
      <c r="W15" s="331"/>
      <c r="X15" s="327"/>
      <c r="Y15" s="329"/>
      <c r="Z15" s="327"/>
      <c r="AA15" s="329"/>
    </row>
    <row r="16" spans="1:27" s="63" customFormat="1" ht="69" customHeight="1" x14ac:dyDescent="0.2">
      <c r="A16" s="341"/>
      <c r="B16" s="345"/>
      <c r="C16" s="332"/>
      <c r="D16" s="347"/>
      <c r="E16" s="343"/>
      <c r="F16" s="343"/>
      <c r="G16" s="343"/>
      <c r="H16" s="323"/>
      <c r="I16" s="323"/>
      <c r="J16" s="335"/>
      <c r="K16" s="323"/>
      <c r="L16" s="323"/>
      <c r="M16" s="349"/>
      <c r="N16" s="351"/>
      <c r="O16" s="323"/>
      <c r="P16" s="335"/>
      <c r="Q16" s="323"/>
      <c r="R16" s="335"/>
      <c r="S16" s="323"/>
      <c r="T16" s="335"/>
      <c r="U16" s="332"/>
      <c r="V16" s="332"/>
      <c r="W16" s="332"/>
      <c r="X16" s="49" t="s">
        <v>96</v>
      </c>
      <c r="Y16" s="49" t="s">
        <v>89</v>
      </c>
      <c r="Z16" s="49" t="s">
        <v>61</v>
      </c>
      <c r="AA16" s="49" t="s">
        <v>62</v>
      </c>
    </row>
    <row r="17" spans="1:27" s="63" customFormat="1" ht="69" hidden="1" customHeight="1" x14ac:dyDescent="0.2">
      <c r="A17" s="78"/>
      <c r="B17" s="123"/>
      <c r="C17" s="75"/>
      <c r="D17" s="124"/>
      <c r="E17" s="77"/>
      <c r="F17" s="77"/>
      <c r="G17" s="77"/>
      <c r="H17" s="74"/>
      <c r="I17" s="74"/>
      <c r="J17" s="76"/>
      <c r="K17" s="74"/>
      <c r="L17" s="74"/>
      <c r="M17" s="121"/>
      <c r="N17" s="122"/>
      <c r="O17" s="74"/>
      <c r="P17" s="76"/>
      <c r="Q17" s="74"/>
      <c r="R17" s="76"/>
      <c r="S17" s="74"/>
      <c r="T17" s="76"/>
      <c r="U17" s="75"/>
      <c r="V17" s="75"/>
      <c r="W17" s="75"/>
      <c r="X17" s="49"/>
      <c r="Y17" s="49"/>
      <c r="Z17" s="49"/>
      <c r="AA17" s="49"/>
    </row>
    <row r="18" spans="1:27" s="63" customFormat="1" ht="69" hidden="1" customHeight="1" x14ac:dyDescent="0.2">
      <c r="A18" s="78"/>
      <c r="B18" s="123"/>
      <c r="C18" s="75"/>
      <c r="D18" s="124"/>
      <c r="E18" s="77"/>
      <c r="F18" s="77"/>
      <c r="G18" s="77"/>
      <c r="H18" s="74"/>
      <c r="I18" s="74"/>
      <c r="J18" s="76"/>
      <c r="K18" s="74"/>
      <c r="L18" s="74"/>
      <c r="M18" s="121"/>
      <c r="N18" s="122"/>
      <c r="O18" s="74"/>
      <c r="P18" s="76"/>
      <c r="Q18" s="74"/>
      <c r="R18" s="76"/>
      <c r="S18" s="74"/>
      <c r="T18" s="76"/>
      <c r="U18" s="75"/>
      <c r="V18" s="75"/>
      <c r="W18" s="75"/>
      <c r="X18" s="49"/>
      <c r="Y18" s="49"/>
      <c r="Z18" s="49"/>
      <c r="AA18" s="49"/>
    </row>
    <row r="19" spans="1:27" s="63" customFormat="1" ht="69" hidden="1" customHeight="1" x14ac:dyDescent="0.2">
      <c r="A19" s="78"/>
      <c r="B19" s="123"/>
      <c r="C19" s="75"/>
      <c r="D19" s="124"/>
      <c r="E19" s="77"/>
      <c r="F19" s="77"/>
      <c r="G19" s="77"/>
      <c r="H19" s="74"/>
      <c r="I19" s="74"/>
      <c r="J19" s="76"/>
      <c r="K19" s="74"/>
      <c r="L19" s="74"/>
      <c r="M19" s="121"/>
      <c r="N19" s="122"/>
      <c r="O19" s="74"/>
      <c r="P19" s="76"/>
      <c r="Q19" s="74"/>
      <c r="R19" s="76"/>
      <c r="S19" s="74"/>
      <c r="T19" s="76"/>
      <c r="U19" s="75"/>
      <c r="V19" s="75"/>
      <c r="W19" s="75"/>
      <c r="X19" s="49"/>
      <c r="Y19" s="49"/>
      <c r="Z19" s="49"/>
      <c r="AA19" s="49"/>
    </row>
    <row r="20" spans="1:27" s="63" customFormat="1" ht="69" hidden="1" customHeight="1" x14ac:dyDescent="0.2">
      <c r="A20" s="78"/>
      <c r="B20" s="123"/>
      <c r="C20" s="75"/>
      <c r="D20" s="124"/>
      <c r="E20" s="77"/>
      <c r="F20" s="77"/>
      <c r="G20" s="77"/>
      <c r="H20" s="74"/>
      <c r="I20" s="74"/>
      <c r="J20" s="76"/>
      <c r="K20" s="74"/>
      <c r="L20" s="74"/>
      <c r="M20" s="121"/>
      <c r="N20" s="122"/>
      <c r="O20" s="74"/>
      <c r="P20" s="76"/>
      <c r="Q20" s="74"/>
      <c r="R20" s="76"/>
      <c r="S20" s="74"/>
      <c r="T20" s="76"/>
      <c r="U20" s="75"/>
      <c r="V20" s="75"/>
      <c r="W20" s="75"/>
      <c r="X20" s="49"/>
      <c r="Y20" s="49"/>
      <c r="Z20" s="49"/>
      <c r="AA20" s="49"/>
    </row>
    <row r="21" spans="1:27" s="211" customFormat="1" ht="90" x14ac:dyDescent="0.2">
      <c r="A21" s="219" t="s">
        <v>13</v>
      </c>
      <c r="B21" s="217" t="s">
        <v>185</v>
      </c>
      <c r="C21" s="230" t="s">
        <v>87</v>
      </c>
      <c r="D21" s="230" t="s">
        <v>88</v>
      </c>
      <c r="E21" s="199">
        <v>15.005000000000001</v>
      </c>
      <c r="F21" s="199"/>
      <c r="G21" s="199"/>
      <c r="H21" s="210"/>
      <c r="I21" s="205">
        <v>2015</v>
      </c>
      <c r="J21" s="205">
        <v>2019</v>
      </c>
      <c r="K21" s="233" t="s">
        <v>94</v>
      </c>
      <c r="L21" s="196" t="s">
        <v>103</v>
      </c>
      <c r="M21" s="196" t="s">
        <v>103</v>
      </c>
      <c r="N21" s="196" t="s">
        <v>103</v>
      </c>
      <c r="O21" s="199">
        <v>0</v>
      </c>
      <c r="P21" s="199">
        <v>0</v>
      </c>
      <c r="Q21" s="212">
        <f>' прилож. 1.1'!G17</f>
        <v>18.43074214</v>
      </c>
      <c r="R21" s="244"/>
      <c r="S21" s="206">
        <v>21.2450622</v>
      </c>
      <c r="T21" s="229"/>
      <c r="U21" s="230" t="s">
        <v>140</v>
      </c>
      <c r="V21" s="230" t="s">
        <v>101</v>
      </c>
      <c r="W21" s="238" t="s">
        <v>102</v>
      </c>
      <c r="X21" s="229"/>
      <c r="Y21" s="229"/>
      <c r="Z21" s="229"/>
      <c r="AA21" s="229"/>
    </row>
    <row r="22" spans="1:27" s="211" customFormat="1" ht="67.5" x14ac:dyDescent="0.2">
      <c r="A22" s="219" t="s">
        <v>21</v>
      </c>
      <c r="B22" s="217" t="s">
        <v>180</v>
      </c>
      <c r="C22" s="230" t="s">
        <v>87</v>
      </c>
      <c r="D22" s="230" t="s">
        <v>88</v>
      </c>
      <c r="E22" s="199">
        <v>9.99</v>
      </c>
      <c r="F22" s="199"/>
      <c r="G22" s="199"/>
      <c r="H22" s="210"/>
      <c r="I22" s="205">
        <v>2015</v>
      </c>
      <c r="J22" s="205">
        <v>2019</v>
      </c>
      <c r="K22" s="233" t="s">
        <v>94</v>
      </c>
      <c r="L22" s="196" t="s">
        <v>103</v>
      </c>
      <c r="M22" s="196" t="s">
        <v>103</v>
      </c>
      <c r="N22" s="196" t="s">
        <v>103</v>
      </c>
      <c r="O22" s="199">
        <v>0</v>
      </c>
      <c r="P22" s="199">
        <v>0</v>
      </c>
      <c r="Q22" s="212">
        <f>' прилож. 1.1'!G18</f>
        <v>9.3713912599999993</v>
      </c>
      <c r="R22" s="244"/>
      <c r="S22" s="206">
        <v>10.69097464</v>
      </c>
      <c r="T22" s="229"/>
      <c r="U22" s="230" t="s">
        <v>138</v>
      </c>
      <c r="V22" s="230" t="s">
        <v>101</v>
      </c>
      <c r="W22" s="238" t="s">
        <v>102</v>
      </c>
      <c r="X22" s="229"/>
      <c r="Y22" s="229"/>
      <c r="Z22" s="229"/>
      <c r="AA22" s="229"/>
    </row>
    <row r="23" spans="1:27" s="211" customFormat="1" ht="180" x14ac:dyDescent="0.2">
      <c r="A23" s="219" t="s">
        <v>199</v>
      </c>
      <c r="B23" s="217" t="s">
        <v>179</v>
      </c>
      <c r="C23" s="230" t="s">
        <v>87</v>
      </c>
      <c r="D23" s="230" t="s">
        <v>88</v>
      </c>
      <c r="E23" s="199"/>
      <c r="F23" s="199"/>
      <c r="G23" s="226"/>
      <c r="H23" s="210"/>
      <c r="I23" s="205">
        <v>2015</v>
      </c>
      <c r="J23" s="205">
        <v>2019</v>
      </c>
      <c r="K23" s="233" t="s">
        <v>94</v>
      </c>
      <c r="L23" s="196" t="s">
        <v>103</v>
      </c>
      <c r="M23" s="196" t="s">
        <v>103</v>
      </c>
      <c r="N23" s="196" t="s">
        <v>103</v>
      </c>
      <c r="O23" s="199">
        <v>0</v>
      </c>
      <c r="P23" s="199">
        <v>0</v>
      </c>
      <c r="Q23" s="212">
        <f>' прилож. 1.1'!G19</f>
        <v>8.26396598</v>
      </c>
      <c r="R23" s="244"/>
      <c r="S23" s="206">
        <v>9.5216748800000008</v>
      </c>
      <c r="T23" s="229"/>
      <c r="U23" s="230" t="s">
        <v>139</v>
      </c>
      <c r="V23" s="230" t="s">
        <v>101</v>
      </c>
      <c r="W23" s="238" t="s">
        <v>102</v>
      </c>
      <c r="X23" s="229"/>
      <c r="Y23" s="229"/>
      <c r="Z23" s="229"/>
      <c r="AA23" s="229"/>
    </row>
    <row r="24" spans="1:27" s="239" customFormat="1" ht="38.25" customHeight="1" x14ac:dyDescent="0.2">
      <c r="A24" s="219">
        <v>4</v>
      </c>
      <c r="B24" s="197" t="s">
        <v>267</v>
      </c>
      <c r="C24" s="234"/>
      <c r="D24" s="240"/>
      <c r="E24" s="231"/>
      <c r="F24" s="231"/>
      <c r="G24" s="231"/>
      <c r="H24" s="232"/>
      <c r="I24" s="232"/>
      <c r="J24" s="237"/>
      <c r="K24" s="232"/>
      <c r="L24" s="232"/>
      <c r="M24" s="241"/>
      <c r="N24" s="242"/>
      <c r="O24" s="232"/>
      <c r="P24" s="237"/>
      <c r="Q24" s="243"/>
      <c r="R24" s="236"/>
      <c r="S24" s="243"/>
      <c r="T24" s="237"/>
      <c r="U24" s="234"/>
      <c r="V24" s="234"/>
      <c r="W24" s="234"/>
      <c r="X24" s="230"/>
      <c r="Y24" s="230"/>
      <c r="Z24" s="230"/>
      <c r="AA24" s="230"/>
    </row>
    <row r="25" spans="1:27" s="63" customFormat="1" ht="39" customHeight="1" x14ac:dyDescent="0.2">
      <c r="A25" s="218" t="s">
        <v>201</v>
      </c>
      <c r="B25" s="221" t="s">
        <v>244</v>
      </c>
      <c r="C25" s="49" t="s">
        <v>87</v>
      </c>
      <c r="D25" s="49" t="s">
        <v>88</v>
      </c>
      <c r="E25" s="77"/>
      <c r="F25" s="77"/>
      <c r="G25" s="4">
        <v>0.246</v>
      </c>
      <c r="H25" s="74"/>
      <c r="I25" s="3">
        <v>2016</v>
      </c>
      <c r="J25" s="3">
        <v>2016</v>
      </c>
      <c r="K25" s="62" t="s">
        <v>94</v>
      </c>
      <c r="L25" s="1" t="s">
        <v>103</v>
      </c>
      <c r="M25" s="1" t="s">
        <v>103</v>
      </c>
      <c r="N25" s="1" t="s">
        <v>103</v>
      </c>
      <c r="O25" s="75">
        <v>0</v>
      </c>
      <c r="P25" s="80">
        <v>0</v>
      </c>
      <c r="Q25" s="85">
        <f>' прилож. 1.1'!G21</f>
        <v>0.66502676000000005</v>
      </c>
      <c r="R25" s="136"/>
      <c r="S25" s="131">
        <v>0.72900754000000001</v>
      </c>
      <c r="T25" s="76"/>
      <c r="U25" s="49" t="s">
        <v>126</v>
      </c>
      <c r="V25" s="49" t="s">
        <v>101</v>
      </c>
      <c r="W25" s="68" t="s">
        <v>102</v>
      </c>
      <c r="X25" s="49"/>
      <c r="Y25" s="49"/>
      <c r="Z25" s="49"/>
      <c r="AA25" s="49"/>
    </row>
    <row r="26" spans="1:27" s="63" customFormat="1" ht="43.5" customHeight="1" x14ac:dyDescent="0.2">
      <c r="A26" s="218" t="s">
        <v>203</v>
      </c>
      <c r="B26" s="221" t="s">
        <v>236</v>
      </c>
      <c r="C26" s="49" t="s">
        <v>87</v>
      </c>
      <c r="D26" s="49" t="s">
        <v>88</v>
      </c>
      <c r="E26" s="77"/>
      <c r="F26" s="77"/>
      <c r="G26" s="4">
        <v>0.67</v>
      </c>
      <c r="H26" s="74"/>
      <c r="I26" s="3">
        <v>2018</v>
      </c>
      <c r="J26" s="3">
        <v>2018</v>
      </c>
      <c r="K26" s="62" t="s">
        <v>94</v>
      </c>
      <c r="L26" s="1" t="s">
        <v>103</v>
      </c>
      <c r="M26" s="1" t="s">
        <v>103</v>
      </c>
      <c r="N26" s="1" t="s">
        <v>103</v>
      </c>
      <c r="O26" s="75">
        <v>0</v>
      </c>
      <c r="P26" s="80">
        <v>0</v>
      </c>
      <c r="Q26" s="85">
        <f>' прилож. 1.1'!G22</f>
        <v>1.5601959999999999</v>
      </c>
      <c r="R26" s="136"/>
      <c r="S26" s="131">
        <v>1.87663778</v>
      </c>
      <c r="T26" s="76"/>
      <c r="U26" s="49" t="s">
        <v>132</v>
      </c>
      <c r="V26" s="49" t="s">
        <v>101</v>
      </c>
      <c r="W26" s="68" t="s">
        <v>102</v>
      </c>
      <c r="X26" s="49"/>
      <c r="Y26" s="49"/>
      <c r="Z26" s="49"/>
      <c r="AA26" s="49"/>
    </row>
    <row r="27" spans="1:27" s="63" customFormat="1" ht="49.5" customHeight="1" x14ac:dyDescent="0.2">
      <c r="A27" s="218" t="s">
        <v>204</v>
      </c>
      <c r="B27" s="221" t="s">
        <v>237</v>
      </c>
      <c r="C27" s="49" t="s">
        <v>87</v>
      </c>
      <c r="D27" s="49" t="s">
        <v>88</v>
      </c>
      <c r="E27" s="77"/>
      <c r="F27" s="77"/>
      <c r="G27" s="4">
        <v>1.204</v>
      </c>
      <c r="H27" s="74"/>
      <c r="I27" s="3">
        <v>2017</v>
      </c>
      <c r="J27" s="3">
        <v>2017</v>
      </c>
      <c r="K27" s="62" t="s">
        <v>94</v>
      </c>
      <c r="L27" s="1" t="s">
        <v>103</v>
      </c>
      <c r="M27" s="1" t="s">
        <v>103</v>
      </c>
      <c r="N27" s="1" t="s">
        <v>103</v>
      </c>
      <c r="O27" s="75">
        <v>0</v>
      </c>
      <c r="P27" s="80">
        <v>0</v>
      </c>
      <c r="Q27" s="85">
        <f>' прилож. 1.1'!G23</f>
        <v>2.5199832999999998</v>
      </c>
      <c r="R27" s="136"/>
      <c r="S27" s="131">
        <v>2.8950249800000001</v>
      </c>
      <c r="T27" s="76"/>
      <c r="U27" s="49" t="s">
        <v>134</v>
      </c>
      <c r="V27" s="49" t="s">
        <v>101</v>
      </c>
      <c r="W27" s="68" t="s">
        <v>102</v>
      </c>
      <c r="X27" s="49"/>
      <c r="Y27" s="49"/>
      <c r="Z27" s="49"/>
      <c r="AA27" s="49"/>
    </row>
    <row r="28" spans="1:27" s="69" customFormat="1" ht="39" customHeight="1" x14ac:dyDescent="0.2">
      <c r="A28" s="218" t="s">
        <v>205</v>
      </c>
      <c r="B28" s="221" t="s">
        <v>238</v>
      </c>
      <c r="C28" s="49" t="s">
        <v>87</v>
      </c>
      <c r="D28" s="49" t="s">
        <v>88</v>
      </c>
      <c r="E28" s="19"/>
      <c r="F28" s="19"/>
      <c r="G28" s="19">
        <v>0.6</v>
      </c>
      <c r="H28" s="67"/>
      <c r="I28" s="3">
        <v>2015</v>
      </c>
      <c r="J28" s="3">
        <v>2015</v>
      </c>
      <c r="K28" s="62" t="s">
        <v>94</v>
      </c>
      <c r="L28" s="1" t="s">
        <v>103</v>
      </c>
      <c r="M28" s="1" t="s">
        <v>103</v>
      </c>
      <c r="N28" s="1" t="s">
        <v>103</v>
      </c>
      <c r="O28" s="19">
        <v>0</v>
      </c>
      <c r="P28" s="19">
        <v>0</v>
      </c>
      <c r="Q28" s="85">
        <f>' прилож. 1.1'!G24</f>
        <v>0.90711609999999998</v>
      </c>
      <c r="R28" s="135"/>
      <c r="S28" s="131">
        <f>Q28</f>
        <v>0.90711609999999998</v>
      </c>
      <c r="T28" s="58"/>
      <c r="U28" s="49" t="s">
        <v>175</v>
      </c>
      <c r="V28" s="49" t="s">
        <v>101</v>
      </c>
      <c r="W28" s="68" t="s">
        <v>102</v>
      </c>
      <c r="X28" s="58"/>
      <c r="Y28" s="58"/>
      <c r="Z28" s="58"/>
      <c r="AA28" s="58"/>
    </row>
    <row r="29" spans="1:27" s="69" customFormat="1" ht="39" customHeight="1" x14ac:dyDescent="0.2">
      <c r="A29" s="218" t="s">
        <v>206</v>
      </c>
      <c r="B29" s="221" t="s">
        <v>239</v>
      </c>
      <c r="C29" s="49" t="s">
        <v>87</v>
      </c>
      <c r="D29" s="49" t="s">
        <v>88</v>
      </c>
      <c r="E29" s="19"/>
      <c r="F29" s="19"/>
      <c r="G29" s="19">
        <v>0.45</v>
      </c>
      <c r="H29" s="67"/>
      <c r="I29" s="3">
        <v>2015</v>
      </c>
      <c r="J29" s="3">
        <v>2015</v>
      </c>
      <c r="K29" s="62" t="s">
        <v>94</v>
      </c>
      <c r="L29" s="1" t="s">
        <v>103</v>
      </c>
      <c r="M29" s="1" t="s">
        <v>103</v>
      </c>
      <c r="N29" s="1" t="s">
        <v>103</v>
      </c>
      <c r="O29" s="19">
        <v>0</v>
      </c>
      <c r="P29" s="19">
        <v>0</v>
      </c>
      <c r="Q29" s="85">
        <f>' прилож. 1.1'!G25</f>
        <v>0.68738509999999997</v>
      </c>
      <c r="R29" s="135"/>
      <c r="S29" s="131">
        <f>Q29</f>
        <v>0.68738509999999997</v>
      </c>
      <c r="T29" s="58"/>
      <c r="U29" s="49" t="s">
        <v>175</v>
      </c>
      <c r="V29" s="49" t="s">
        <v>101</v>
      </c>
      <c r="W29" s="68" t="s">
        <v>102</v>
      </c>
      <c r="X29" s="58"/>
      <c r="Y29" s="58"/>
      <c r="Z29" s="58"/>
      <c r="AA29" s="58"/>
    </row>
    <row r="30" spans="1:27" s="69" customFormat="1" ht="39" customHeight="1" x14ac:dyDescent="0.2">
      <c r="A30" s="218" t="s">
        <v>207</v>
      </c>
      <c r="B30" s="221" t="s">
        <v>240</v>
      </c>
      <c r="C30" s="49" t="s">
        <v>87</v>
      </c>
      <c r="D30" s="49" t="s">
        <v>88</v>
      </c>
      <c r="E30" s="19"/>
      <c r="F30" s="19"/>
      <c r="G30" s="19">
        <v>0.9</v>
      </c>
      <c r="H30" s="67"/>
      <c r="I30" s="3">
        <v>2015</v>
      </c>
      <c r="J30" s="3">
        <v>2015</v>
      </c>
      <c r="K30" s="62" t="s">
        <v>94</v>
      </c>
      <c r="L30" s="1" t="s">
        <v>103</v>
      </c>
      <c r="M30" s="1" t="s">
        <v>103</v>
      </c>
      <c r="N30" s="1" t="s">
        <v>103</v>
      </c>
      <c r="O30" s="19">
        <v>0</v>
      </c>
      <c r="P30" s="19">
        <v>0</v>
      </c>
      <c r="Q30" s="85">
        <f>' прилож. 1.1'!G26</f>
        <v>1.3307308</v>
      </c>
      <c r="R30" s="135"/>
      <c r="S30" s="131">
        <f>Q30</f>
        <v>1.3307308</v>
      </c>
      <c r="T30" s="58"/>
      <c r="U30" s="49" t="s">
        <v>175</v>
      </c>
      <c r="V30" s="49" t="s">
        <v>101</v>
      </c>
      <c r="W30" s="68" t="s">
        <v>102</v>
      </c>
      <c r="X30" s="58"/>
      <c r="Y30" s="58"/>
      <c r="Z30" s="58"/>
      <c r="AA30" s="58"/>
    </row>
    <row r="31" spans="1:27" s="69" customFormat="1" ht="43.5" customHeight="1" x14ac:dyDescent="0.2">
      <c r="A31" s="218" t="s">
        <v>208</v>
      </c>
      <c r="B31" s="221" t="s">
        <v>241</v>
      </c>
      <c r="C31" s="49" t="s">
        <v>87</v>
      </c>
      <c r="D31" s="49" t="s">
        <v>88</v>
      </c>
      <c r="E31" s="19"/>
      <c r="F31" s="19"/>
      <c r="G31" s="4">
        <v>0.97</v>
      </c>
      <c r="H31" s="67"/>
      <c r="I31" s="3">
        <v>2015</v>
      </c>
      <c r="J31" s="3">
        <v>2015</v>
      </c>
      <c r="K31" s="62" t="s">
        <v>94</v>
      </c>
      <c r="L31" s="1" t="s">
        <v>103</v>
      </c>
      <c r="M31" s="1" t="s">
        <v>103</v>
      </c>
      <c r="N31" s="1" t="s">
        <v>103</v>
      </c>
      <c r="O31" s="19">
        <v>0</v>
      </c>
      <c r="P31" s="19">
        <v>0</v>
      </c>
      <c r="Q31" s="85">
        <f>' прилож. 1.1'!G27</f>
        <v>1.3222235</v>
      </c>
      <c r="R31" s="135"/>
      <c r="S31" s="131">
        <f>Q31</f>
        <v>1.3222235</v>
      </c>
      <c r="T31" s="58"/>
      <c r="U31" s="49" t="s">
        <v>175</v>
      </c>
      <c r="V31" s="49" t="s">
        <v>101</v>
      </c>
      <c r="W31" s="68" t="s">
        <v>102</v>
      </c>
      <c r="X31" s="58"/>
      <c r="Y31" s="58"/>
      <c r="Z31" s="58"/>
      <c r="AA31" s="58"/>
    </row>
    <row r="32" spans="1:27" s="239" customFormat="1" ht="34.5" customHeight="1" x14ac:dyDescent="0.2">
      <c r="A32" s="219" t="s">
        <v>202</v>
      </c>
      <c r="B32" s="197" t="s">
        <v>189</v>
      </c>
      <c r="C32" s="234"/>
      <c r="D32" s="240"/>
      <c r="E32" s="231"/>
      <c r="F32" s="231"/>
      <c r="G32" s="231"/>
      <c r="H32" s="232"/>
      <c r="I32" s="232"/>
      <c r="J32" s="237"/>
      <c r="K32" s="232"/>
      <c r="L32" s="232"/>
      <c r="M32" s="241"/>
      <c r="N32" s="242"/>
      <c r="O32" s="232"/>
      <c r="P32" s="237"/>
      <c r="Q32" s="243"/>
      <c r="R32" s="236"/>
      <c r="S32" s="243"/>
      <c r="T32" s="237"/>
      <c r="U32" s="234"/>
      <c r="V32" s="234"/>
      <c r="W32" s="234"/>
      <c r="X32" s="230"/>
      <c r="Y32" s="230"/>
      <c r="Z32" s="230"/>
      <c r="AA32" s="230"/>
    </row>
    <row r="33" spans="1:27" s="63" customFormat="1" ht="63" customHeight="1" x14ac:dyDescent="0.2">
      <c r="A33" s="218" t="s">
        <v>209</v>
      </c>
      <c r="B33" s="221" t="s">
        <v>242</v>
      </c>
      <c r="C33" s="49" t="s">
        <v>87</v>
      </c>
      <c r="D33" s="49" t="s">
        <v>88</v>
      </c>
      <c r="E33" s="77"/>
      <c r="F33" s="77"/>
      <c r="G33" s="4">
        <v>1.355</v>
      </c>
      <c r="H33" s="74"/>
      <c r="I33" s="3">
        <v>2015</v>
      </c>
      <c r="J33" s="3">
        <v>2015</v>
      </c>
      <c r="K33" s="62" t="s">
        <v>94</v>
      </c>
      <c r="L33" s="1" t="s">
        <v>103</v>
      </c>
      <c r="M33" s="1" t="s">
        <v>103</v>
      </c>
      <c r="N33" s="1" t="s">
        <v>103</v>
      </c>
      <c r="O33" s="75">
        <v>0</v>
      </c>
      <c r="P33" s="80">
        <v>0</v>
      </c>
      <c r="Q33" s="85">
        <f>' прилож. 1.1'!G29</f>
        <v>2.5569054200000001</v>
      </c>
      <c r="R33" s="136"/>
      <c r="S33" s="131">
        <v>2.67708016</v>
      </c>
      <c r="T33" s="76"/>
      <c r="U33" s="49" t="s">
        <v>128</v>
      </c>
      <c r="V33" s="49" t="s">
        <v>101</v>
      </c>
      <c r="W33" s="68" t="s">
        <v>102</v>
      </c>
      <c r="X33" s="49"/>
      <c r="Y33" s="49"/>
      <c r="Z33" s="49"/>
      <c r="AA33" s="49"/>
    </row>
    <row r="34" spans="1:27" s="63" customFormat="1" ht="69" customHeight="1" x14ac:dyDescent="0.2">
      <c r="A34" s="218" t="s">
        <v>210</v>
      </c>
      <c r="B34" s="221" t="s">
        <v>243</v>
      </c>
      <c r="C34" s="49" t="s">
        <v>87</v>
      </c>
      <c r="D34" s="49" t="s">
        <v>88</v>
      </c>
      <c r="E34" s="77"/>
      <c r="F34" s="77"/>
      <c r="G34" s="4">
        <v>1.0920000000000001</v>
      </c>
      <c r="H34" s="74"/>
      <c r="I34" s="3">
        <v>2019</v>
      </c>
      <c r="J34" s="3">
        <v>2019</v>
      </c>
      <c r="K34" s="62" t="s">
        <v>94</v>
      </c>
      <c r="L34" s="1" t="s">
        <v>103</v>
      </c>
      <c r="M34" s="1" t="s">
        <v>103</v>
      </c>
      <c r="N34" s="1" t="s">
        <v>103</v>
      </c>
      <c r="O34" s="75">
        <v>0</v>
      </c>
      <c r="P34" s="80">
        <v>0</v>
      </c>
      <c r="Q34" s="85">
        <f>' прилож. 1.1'!G30</f>
        <v>2.1564971999999996</v>
      </c>
      <c r="R34" s="136"/>
      <c r="S34" s="131">
        <v>2.7080126799999999</v>
      </c>
      <c r="T34" s="76"/>
      <c r="U34" s="49" t="s">
        <v>129</v>
      </c>
      <c r="V34" s="49" t="s">
        <v>101</v>
      </c>
      <c r="W34" s="68" t="s">
        <v>102</v>
      </c>
      <c r="X34" s="49"/>
      <c r="Y34" s="49"/>
      <c r="Z34" s="49"/>
      <c r="AA34" s="49"/>
    </row>
    <row r="35" spans="1:27" s="63" customFormat="1" ht="69" customHeight="1" x14ac:dyDescent="0.2">
      <c r="A35" s="218" t="s">
        <v>211</v>
      </c>
      <c r="B35" s="221" t="s">
        <v>245</v>
      </c>
      <c r="C35" s="49" t="s">
        <v>87</v>
      </c>
      <c r="D35" s="49" t="s">
        <v>88</v>
      </c>
      <c r="E35" s="77"/>
      <c r="F35" s="77"/>
      <c r="G35" s="4">
        <v>2.0649999999999999</v>
      </c>
      <c r="H35" s="74"/>
      <c r="I35" s="3">
        <v>2019</v>
      </c>
      <c r="J35" s="3">
        <v>2019</v>
      </c>
      <c r="K35" s="62" t="s">
        <v>94</v>
      </c>
      <c r="L35" s="1" t="s">
        <v>103</v>
      </c>
      <c r="M35" s="1" t="s">
        <v>103</v>
      </c>
      <c r="N35" s="1" t="s">
        <v>103</v>
      </c>
      <c r="O35" s="75">
        <v>0</v>
      </c>
      <c r="P35" s="80">
        <v>0</v>
      </c>
      <c r="Q35" s="85">
        <f>' прилож. 1.1'!G31</f>
        <v>3.8659667399999997</v>
      </c>
      <c r="R35" s="136"/>
      <c r="S35" s="131">
        <v>4.8546722200000003</v>
      </c>
      <c r="T35" s="76"/>
      <c r="U35" s="49" t="s">
        <v>130</v>
      </c>
      <c r="V35" s="49" t="s">
        <v>101</v>
      </c>
      <c r="W35" s="68" t="s">
        <v>102</v>
      </c>
      <c r="X35" s="49"/>
      <c r="Y35" s="49"/>
      <c r="Z35" s="49"/>
      <c r="AA35" s="49"/>
    </row>
    <row r="36" spans="1:27" s="63" customFormat="1" ht="69" customHeight="1" x14ac:dyDescent="0.2">
      <c r="A36" s="218" t="s">
        <v>212</v>
      </c>
      <c r="B36" s="221" t="s">
        <v>246</v>
      </c>
      <c r="C36" s="49" t="s">
        <v>87</v>
      </c>
      <c r="D36" s="49" t="s">
        <v>88</v>
      </c>
      <c r="E36" s="77"/>
      <c r="F36" s="77"/>
      <c r="G36" s="4">
        <v>2.08</v>
      </c>
      <c r="H36" s="74"/>
      <c r="I36" s="3">
        <v>2016</v>
      </c>
      <c r="J36" s="3">
        <v>2016</v>
      </c>
      <c r="K36" s="62" t="s">
        <v>94</v>
      </c>
      <c r="L36" s="1" t="s">
        <v>103</v>
      </c>
      <c r="M36" s="1" t="s">
        <v>103</v>
      </c>
      <c r="N36" s="1" t="s">
        <v>103</v>
      </c>
      <c r="O36" s="75">
        <v>0</v>
      </c>
      <c r="P36" s="80">
        <v>0</v>
      </c>
      <c r="Q36" s="85">
        <f>' прилож. 1.1'!G32</f>
        <v>3.8900505399999994</v>
      </c>
      <c r="R36" s="136"/>
      <c r="S36" s="131">
        <v>4.2643087800000004</v>
      </c>
      <c r="T36" s="76"/>
      <c r="U36" s="49" t="s">
        <v>131</v>
      </c>
      <c r="V36" s="49" t="s">
        <v>101</v>
      </c>
      <c r="W36" s="68" t="s">
        <v>102</v>
      </c>
      <c r="X36" s="49"/>
      <c r="Y36" s="49"/>
      <c r="Z36" s="49"/>
      <c r="AA36" s="49"/>
    </row>
    <row r="37" spans="1:27" s="63" customFormat="1" ht="69" customHeight="1" x14ac:dyDescent="0.2">
      <c r="A37" s="218" t="s">
        <v>213</v>
      </c>
      <c r="B37" s="221" t="s">
        <v>268</v>
      </c>
      <c r="C37" s="49" t="s">
        <v>87</v>
      </c>
      <c r="D37" s="49" t="s">
        <v>88</v>
      </c>
      <c r="E37" s="77"/>
      <c r="F37" s="77"/>
      <c r="G37" s="4">
        <v>0.96499999999999997</v>
      </c>
      <c r="H37" s="74"/>
      <c r="I37" s="3">
        <v>2015</v>
      </c>
      <c r="J37" s="3">
        <v>2015</v>
      </c>
      <c r="K37" s="62" t="s">
        <v>94</v>
      </c>
      <c r="L37" s="1" t="s">
        <v>103</v>
      </c>
      <c r="M37" s="1" t="s">
        <v>103</v>
      </c>
      <c r="N37" s="1" t="s">
        <v>103</v>
      </c>
      <c r="O37" s="75">
        <v>0</v>
      </c>
      <c r="P37" s="80">
        <v>0</v>
      </c>
      <c r="Q37" s="85">
        <f>' прилож. 1.1'!G33</f>
        <v>1.8267296799999999</v>
      </c>
      <c r="R37" s="136"/>
      <c r="S37" s="131">
        <v>1.9125864800000001</v>
      </c>
      <c r="T37" s="76"/>
      <c r="U37" s="49" t="s">
        <v>128</v>
      </c>
      <c r="V37" s="49" t="s">
        <v>101</v>
      </c>
      <c r="W37" s="68" t="s">
        <v>102</v>
      </c>
      <c r="X37" s="49"/>
      <c r="Y37" s="49"/>
      <c r="Z37" s="49"/>
      <c r="AA37" s="49"/>
    </row>
    <row r="38" spans="1:27" s="63" customFormat="1" ht="69" customHeight="1" x14ac:dyDescent="0.2">
      <c r="A38" s="218" t="s">
        <v>214</v>
      </c>
      <c r="B38" s="221" t="s">
        <v>247</v>
      </c>
      <c r="C38" s="49" t="s">
        <v>87</v>
      </c>
      <c r="D38" s="49" t="s">
        <v>88</v>
      </c>
      <c r="E38" s="77"/>
      <c r="F38" s="77"/>
      <c r="G38" s="4">
        <v>3.746</v>
      </c>
      <c r="H38" s="74"/>
      <c r="I38" s="3">
        <v>2018</v>
      </c>
      <c r="J38" s="3">
        <v>2018</v>
      </c>
      <c r="K38" s="62" t="s">
        <v>94</v>
      </c>
      <c r="L38" s="1" t="s">
        <v>103</v>
      </c>
      <c r="M38" s="1" t="s">
        <v>103</v>
      </c>
      <c r="N38" s="1" t="s">
        <v>103</v>
      </c>
      <c r="O38" s="75">
        <v>0</v>
      </c>
      <c r="P38" s="80">
        <v>0</v>
      </c>
      <c r="Q38" s="85">
        <f>' прилож. 1.1'!G34</f>
        <v>6.4640222999999999</v>
      </c>
      <c r="R38" s="136"/>
      <c r="S38" s="131">
        <v>7.7750671999999996</v>
      </c>
      <c r="T38" s="76"/>
      <c r="U38" s="49" t="s">
        <v>135</v>
      </c>
      <c r="V38" s="49" t="s">
        <v>101</v>
      </c>
      <c r="W38" s="68" t="s">
        <v>102</v>
      </c>
      <c r="X38" s="49"/>
      <c r="Y38" s="49"/>
      <c r="Z38" s="49"/>
      <c r="AA38" s="49"/>
    </row>
    <row r="39" spans="1:27" s="63" customFormat="1" ht="69" customHeight="1" x14ac:dyDescent="0.2">
      <c r="A39" s="218" t="s">
        <v>215</v>
      </c>
      <c r="B39" s="221" t="s">
        <v>248</v>
      </c>
      <c r="C39" s="49" t="s">
        <v>87</v>
      </c>
      <c r="D39" s="49" t="s">
        <v>88</v>
      </c>
      <c r="E39" s="77"/>
      <c r="F39" s="77"/>
      <c r="G39" s="4">
        <v>3.6349999999999998</v>
      </c>
      <c r="H39" s="74"/>
      <c r="I39" s="3">
        <v>2017</v>
      </c>
      <c r="J39" s="3">
        <v>2017</v>
      </c>
      <c r="K39" s="62" t="s">
        <v>94</v>
      </c>
      <c r="L39" s="1" t="s">
        <v>103</v>
      </c>
      <c r="M39" s="1" t="s">
        <v>103</v>
      </c>
      <c r="N39" s="1" t="s">
        <v>103</v>
      </c>
      <c r="O39" s="75">
        <v>0</v>
      </c>
      <c r="P39" s="80">
        <v>0</v>
      </c>
      <c r="Q39" s="85">
        <f>' прилож. 1.1'!G35</f>
        <v>6.4934786399999993</v>
      </c>
      <c r="R39" s="136"/>
      <c r="S39" s="131">
        <v>7.4598833000000004</v>
      </c>
      <c r="T39" s="76"/>
      <c r="U39" s="49" t="s">
        <v>136</v>
      </c>
      <c r="V39" s="49" t="s">
        <v>101</v>
      </c>
      <c r="W39" s="68" t="s">
        <v>102</v>
      </c>
      <c r="X39" s="49"/>
      <c r="Y39" s="49"/>
      <c r="Z39" s="49"/>
      <c r="AA39" s="49"/>
    </row>
    <row r="40" spans="1:27" s="63" customFormat="1" ht="69" customHeight="1" x14ac:dyDescent="0.2">
      <c r="A40" s="218" t="s">
        <v>216</v>
      </c>
      <c r="B40" s="221" t="s">
        <v>249</v>
      </c>
      <c r="C40" s="49" t="s">
        <v>87</v>
      </c>
      <c r="D40" s="49" t="s">
        <v>88</v>
      </c>
      <c r="E40" s="77"/>
      <c r="F40" s="77"/>
      <c r="G40" s="4">
        <v>1.21</v>
      </c>
      <c r="H40" s="74"/>
      <c r="I40" s="3">
        <v>2019</v>
      </c>
      <c r="J40" s="3">
        <v>2019</v>
      </c>
      <c r="K40" s="62" t="s">
        <v>94</v>
      </c>
      <c r="L40" s="1" t="s">
        <v>103</v>
      </c>
      <c r="M40" s="1" t="s">
        <v>103</v>
      </c>
      <c r="N40" s="1" t="s">
        <v>103</v>
      </c>
      <c r="O40" s="75">
        <v>0</v>
      </c>
      <c r="P40" s="80">
        <v>0</v>
      </c>
      <c r="Q40" s="85">
        <f>' прилож. 1.1'!G36</f>
        <v>2.1606920999999999</v>
      </c>
      <c r="R40" s="136"/>
      <c r="S40" s="131">
        <v>2.7132801999999998</v>
      </c>
      <c r="T40" s="76"/>
      <c r="U40" s="49" t="s">
        <v>137</v>
      </c>
      <c r="V40" s="49" t="s">
        <v>101</v>
      </c>
      <c r="W40" s="68" t="s">
        <v>102</v>
      </c>
      <c r="X40" s="49"/>
      <c r="Y40" s="49"/>
      <c r="Z40" s="49"/>
      <c r="AA40" s="49"/>
    </row>
    <row r="41" spans="1:27" s="63" customFormat="1" ht="69" customHeight="1" x14ac:dyDescent="0.2">
      <c r="A41" s="218" t="s">
        <v>217</v>
      </c>
      <c r="B41" s="221" t="s">
        <v>250</v>
      </c>
      <c r="C41" s="49" t="s">
        <v>87</v>
      </c>
      <c r="D41" s="49" t="s">
        <v>88</v>
      </c>
      <c r="E41" s="77"/>
      <c r="F41" s="77"/>
      <c r="G41" s="4">
        <v>2.21</v>
      </c>
      <c r="H41" s="74"/>
      <c r="I41" s="3">
        <v>2019</v>
      </c>
      <c r="J41" s="3">
        <v>2019</v>
      </c>
      <c r="K41" s="62" t="s">
        <v>94</v>
      </c>
      <c r="L41" s="1" t="s">
        <v>103</v>
      </c>
      <c r="M41" s="1" t="s">
        <v>103</v>
      </c>
      <c r="N41" s="1" t="s">
        <v>103</v>
      </c>
      <c r="O41" s="75">
        <v>0</v>
      </c>
      <c r="P41" s="80">
        <v>0</v>
      </c>
      <c r="Q41" s="85">
        <f>' прилож. 1.1'!G37</f>
        <v>4.0061920399999993</v>
      </c>
      <c r="R41" s="136"/>
      <c r="S41" s="131">
        <v>5.0307600800000003</v>
      </c>
      <c r="T41" s="76"/>
      <c r="U41" s="49" t="s">
        <v>137</v>
      </c>
      <c r="V41" s="49" t="s">
        <v>101</v>
      </c>
      <c r="W41" s="68" t="s">
        <v>102</v>
      </c>
      <c r="X41" s="49"/>
      <c r="Y41" s="49"/>
      <c r="Z41" s="49"/>
      <c r="AA41" s="49"/>
    </row>
    <row r="42" spans="1:27" s="69" customFormat="1" ht="83.25" customHeight="1" x14ac:dyDescent="0.2">
      <c r="A42" s="218" t="s">
        <v>218</v>
      </c>
      <c r="B42" s="221" t="s">
        <v>251</v>
      </c>
      <c r="C42" s="49" t="s">
        <v>87</v>
      </c>
      <c r="D42" s="49" t="s">
        <v>88</v>
      </c>
      <c r="E42" s="19"/>
      <c r="F42" s="19"/>
      <c r="G42" s="4">
        <v>5.2469999999999999</v>
      </c>
      <c r="H42" s="67"/>
      <c r="I42" s="3">
        <v>2016</v>
      </c>
      <c r="J42" s="3">
        <v>2016</v>
      </c>
      <c r="K42" s="62" t="s">
        <v>94</v>
      </c>
      <c r="L42" s="1" t="s">
        <v>103</v>
      </c>
      <c r="M42" s="1" t="s">
        <v>103</v>
      </c>
      <c r="N42" s="1" t="s">
        <v>103</v>
      </c>
      <c r="O42" s="19">
        <v>0</v>
      </c>
      <c r="P42" s="19">
        <v>0</v>
      </c>
      <c r="Q42" s="85">
        <f>' прилож. 1.1'!G38</f>
        <v>9.0763771000000002</v>
      </c>
      <c r="R42" s="135"/>
      <c r="S42" s="131">
        <v>9.9496065999999992</v>
      </c>
      <c r="T42" s="58"/>
      <c r="U42" s="49" t="s">
        <v>127</v>
      </c>
      <c r="V42" s="49" t="s">
        <v>101</v>
      </c>
      <c r="W42" s="68" t="s">
        <v>102</v>
      </c>
      <c r="X42" s="58"/>
      <c r="Y42" s="58"/>
      <c r="Z42" s="58"/>
      <c r="AA42" s="58"/>
    </row>
    <row r="43" spans="1:27" s="69" customFormat="1" ht="72" customHeight="1" x14ac:dyDescent="0.2">
      <c r="A43" s="218" t="s">
        <v>219</v>
      </c>
      <c r="B43" s="222" t="s">
        <v>252</v>
      </c>
      <c r="C43" s="49" t="s">
        <v>87</v>
      </c>
      <c r="D43" s="49" t="s">
        <v>88</v>
      </c>
      <c r="E43" s="19"/>
      <c r="F43" s="19"/>
      <c r="G43" s="19">
        <v>1.76</v>
      </c>
      <c r="H43" s="67"/>
      <c r="I43" s="3">
        <v>2015</v>
      </c>
      <c r="J43" s="3">
        <v>2015</v>
      </c>
      <c r="K43" s="62" t="s">
        <v>94</v>
      </c>
      <c r="L43" s="1" t="s">
        <v>103</v>
      </c>
      <c r="M43" s="1" t="s">
        <v>103</v>
      </c>
      <c r="N43" s="1" t="s">
        <v>103</v>
      </c>
      <c r="O43" s="19">
        <v>0</v>
      </c>
      <c r="P43" s="19">
        <v>0</v>
      </c>
      <c r="Q43" s="85">
        <f>' прилож. 1.1'!G39</f>
        <v>3.2365637</v>
      </c>
      <c r="R43" s="135"/>
      <c r="S43" s="131">
        <f>Q43</f>
        <v>3.2365637</v>
      </c>
      <c r="T43" s="58"/>
      <c r="U43" s="49" t="s">
        <v>176</v>
      </c>
      <c r="V43" s="49" t="s">
        <v>101</v>
      </c>
      <c r="W43" s="68" t="s">
        <v>102</v>
      </c>
      <c r="X43" s="58"/>
      <c r="Y43" s="58"/>
      <c r="Z43" s="58"/>
      <c r="AA43" s="58"/>
    </row>
    <row r="44" spans="1:27" s="239" customFormat="1" ht="69" customHeight="1" x14ac:dyDescent="0.2">
      <c r="A44" s="219" t="s">
        <v>220</v>
      </c>
      <c r="B44" s="217" t="s">
        <v>114</v>
      </c>
      <c r="C44" s="230" t="s">
        <v>87</v>
      </c>
      <c r="D44" s="230" t="s">
        <v>88</v>
      </c>
      <c r="E44" s="231"/>
      <c r="F44" s="231"/>
      <c r="G44" s="226">
        <v>0.57499999999999996</v>
      </c>
      <c r="H44" s="232"/>
      <c r="I44" s="205">
        <v>2018</v>
      </c>
      <c r="J44" s="205">
        <v>2018</v>
      </c>
      <c r="K44" s="233" t="s">
        <v>94</v>
      </c>
      <c r="L44" s="196" t="s">
        <v>103</v>
      </c>
      <c r="M44" s="196" t="s">
        <v>103</v>
      </c>
      <c r="N44" s="196" t="s">
        <v>103</v>
      </c>
      <c r="O44" s="234">
        <v>0</v>
      </c>
      <c r="P44" s="235">
        <v>0</v>
      </c>
      <c r="Q44" s="212">
        <f>' прилож. 1.1'!G40</f>
        <v>1.1914353799999999</v>
      </c>
      <c r="R44" s="236"/>
      <c r="S44" s="206">
        <v>1.43308404</v>
      </c>
      <c r="T44" s="237"/>
      <c r="U44" s="230" t="s">
        <v>135</v>
      </c>
      <c r="V44" s="230" t="s">
        <v>101</v>
      </c>
      <c r="W44" s="238" t="s">
        <v>102</v>
      </c>
      <c r="X44" s="230"/>
      <c r="Y44" s="230"/>
      <c r="Z44" s="230"/>
      <c r="AA44" s="230"/>
    </row>
    <row r="45" spans="1:27" s="239" customFormat="1" ht="27" customHeight="1" x14ac:dyDescent="0.2">
      <c r="A45" s="219" t="s">
        <v>221</v>
      </c>
      <c r="B45" s="224" t="s">
        <v>187</v>
      </c>
      <c r="C45" s="234"/>
      <c r="D45" s="240"/>
      <c r="E45" s="231"/>
      <c r="F45" s="231"/>
      <c r="G45" s="231"/>
      <c r="H45" s="232"/>
      <c r="I45" s="232"/>
      <c r="J45" s="237"/>
      <c r="K45" s="232"/>
      <c r="L45" s="232"/>
      <c r="M45" s="241"/>
      <c r="N45" s="242"/>
      <c r="O45" s="232"/>
      <c r="P45" s="237"/>
      <c r="Q45" s="243"/>
      <c r="R45" s="236"/>
      <c r="S45" s="243"/>
      <c r="T45" s="237"/>
      <c r="U45" s="234"/>
      <c r="V45" s="234"/>
      <c r="W45" s="234"/>
      <c r="X45" s="230"/>
      <c r="Y45" s="230"/>
      <c r="Z45" s="230"/>
      <c r="AA45" s="230"/>
    </row>
    <row r="46" spans="1:27" s="63" customFormat="1" ht="81" customHeight="1" x14ac:dyDescent="0.2">
      <c r="A46" s="218" t="s">
        <v>222</v>
      </c>
      <c r="B46" s="221" t="s">
        <v>253</v>
      </c>
      <c r="C46" s="49" t="s">
        <v>87</v>
      </c>
      <c r="D46" s="49" t="s">
        <v>88</v>
      </c>
      <c r="E46" s="77"/>
      <c r="F46" s="77"/>
      <c r="G46" s="4">
        <v>0.46300000000000002</v>
      </c>
      <c r="H46" s="74"/>
      <c r="I46" s="3">
        <v>2015</v>
      </c>
      <c r="J46" s="3">
        <v>2015</v>
      </c>
      <c r="K46" s="62" t="s">
        <v>94</v>
      </c>
      <c r="L46" s="1" t="s">
        <v>103</v>
      </c>
      <c r="M46" s="1" t="s">
        <v>103</v>
      </c>
      <c r="N46" s="1" t="s">
        <v>103</v>
      </c>
      <c r="O46" s="75">
        <v>0</v>
      </c>
      <c r="P46" s="80">
        <v>0</v>
      </c>
      <c r="Q46" s="85">
        <f>' прилож. 1.1'!G42</f>
        <v>0.45498321999999997</v>
      </c>
      <c r="R46" s="136"/>
      <c r="S46" s="85">
        <v>0.47636718</v>
      </c>
      <c r="T46" s="76"/>
      <c r="U46" s="49" t="s">
        <v>123</v>
      </c>
      <c r="V46" s="49" t="s">
        <v>101</v>
      </c>
      <c r="W46" s="68" t="s">
        <v>102</v>
      </c>
      <c r="X46" s="49"/>
      <c r="Y46" s="49"/>
      <c r="Z46" s="49"/>
      <c r="AA46" s="49"/>
    </row>
    <row r="47" spans="1:27" s="63" customFormat="1" ht="81" customHeight="1" x14ac:dyDescent="0.2">
      <c r="A47" s="218" t="s">
        <v>223</v>
      </c>
      <c r="B47" s="221" t="s">
        <v>254</v>
      </c>
      <c r="C47" s="49" t="s">
        <v>87</v>
      </c>
      <c r="D47" s="49" t="s">
        <v>88</v>
      </c>
      <c r="E47" s="77"/>
      <c r="F47" s="77"/>
      <c r="G47" s="4">
        <v>0.71599999999999997</v>
      </c>
      <c r="H47" s="74"/>
      <c r="I47" s="3">
        <v>2018</v>
      </c>
      <c r="J47" s="3">
        <v>2018</v>
      </c>
      <c r="K47" s="62" t="s">
        <v>94</v>
      </c>
      <c r="L47" s="1" t="s">
        <v>103</v>
      </c>
      <c r="M47" s="1" t="s">
        <v>103</v>
      </c>
      <c r="N47" s="1" t="s">
        <v>103</v>
      </c>
      <c r="O47" s="75">
        <v>0</v>
      </c>
      <c r="P47" s="80">
        <v>0</v>
      </c>
      <c r="Q47" s="85">
        <f>' прилож. 1.1'!G43</f>
        <v>0.66754841999999992</v>
      </c>
      <c r="R47" s="136"/>
      <c r="S47" s="131">
        <v>0.80294162000000002</v>
      </c>
      <c r="T47" s="76"/>
      <c r="U47" s="49" t="s">
        <v>124</v>
      </c>
      <c r="V47" s="49" t="s">
        <v>101</v>
      </c>
      <c r="W47" s="68" t="s">
        <v>102</v>
      </c>
      <c r="X47" s="49"/>
      <c r="Y47" s="49"/>
      <c r="Z47" s="49"/>
      <c r="AA47" s="49"/>
    </row>
    <row r="48" spans="1:27" s="63" customFormat="1" ht="80.25" customHeight="1" x14ac:dyDescent="0.2">
      <c r="A48" s="218" t="s">
        <v>224</v>
      </c>
      <c r="B48" s="221" t="s">
        <v>255</v>
      </c>
      <c r="C48" s="49" t="s">
        <v>87</v>
      </c>
      <c r="D48" s="49" t="s">
        <v>88</v>
      </c>
      <c r="E48" s="77"/>
      <c r="F48" s="77"/>
      <c r="G48" s="4">
        <v>0.6</v>
      </c>
      <c r="H48" s="74"/>
      <c r="I48" s="3">
        <v>2017</v>
      </c>
      <c r="J48" s="3">
        <v>2017</v>
      </c>
      <c r="K48" s="62" t="s">
        <v>94</v>
      </c>
      <c r="L48" s="1" t="s">
        <v>103</v>
      </c>
      <c r="M48" s="1" t="s">
        <v>103</v>
      </c>
      <c r="N48" s="1" t="s">
        <v>103</v>
      </c>
      <c r="O48" s="75">
        <v>0</v>
      </c>
      <c r="P48" s="80">
        <v>0</v>
      </c>
      <c r="Q48" s="85">
        <f>' прилож. 1.1'!G44</f>
        <v>0.59535011999999998</v>
      </c>
      <c r="R48" s="136"/>
      <c r="S48" s="85">
        <v>0.68395395999999997</v>
      </c>
      <c r="T48" s="76"/>
      <c r="U48" s="49" t="s">
        <v>125</v>
      </c>
      <c r="V48" s="49" t="s">
        <v>101</v>
      </c>
      <c r="W48" s="68" t="s">
        <v>102</v>
      </c>
      <c r="X48" s="49"/>
      <c r="Y48" s="49"/>
      <c r="Z48" s="49"/>
      <c r="AA48" s="49"/>
    </row>
    <row r="49" spans="1:27" s="63" customFormat="1" ht="79.5" customHeight="1" x14ac:dyDescent="0.2">
      <c r="A49" s="218" t="s">
        <v>225</v>
      </c>
      <c r="B49" s="221" t="s">
        <v>256</v>
      </c>
      <c r="C49" s="49" t="s">
        <v>87</v>
      </c>
      <c r="D49" s="49" t="s">
        <v>88</v>
      </c>
      <c r="E49" s="77"/>
      <c r="F49" s="77"/>
      <c r="G49" s="4">
        <v>0.42</v>
      </c>
      <c r="H49" s="74"/>
      <c r="I49" s="3">
        <v>2017</v>
      </c>
      <c r="J49" s="3">
        <v>2017</v>
      </c>
      <c r="K49" s="62" t="s">
        <v>94</v>
      </c>
      <c r="L49" s="1" t="s">
        <v>103</v>
      </c>
      <c r="M49" s="1" t="s">
        <v>103</v>
      </c>
      <c r="N49" s="1" t="s">
        <v>103</v>
      </c>
      <c r="O49" s="75">
        <v>0</v>
      </c>
      <c r="P49" s="80">
        <v>0</v>
      </c>
      <c r="Q49" s="85">
        <f>' прилож. 1.1'!G45</f>
        <v>0.41909115999999996</v>
      </c>
      <c r="R49" s="136"/>
      <c r="S49" s="131">
        <v>0.48146359999999999</v>
      </c>
      <c r="T49" s="76"/>
      <c r="U49" s="49" t="s">
        <v>125</v>
      </c>
      <c r="V49" s="49" t="s">
        <v>101</v>
      </c>
      <c r="W49" s="68" t="s">
        <v>102</v>
      </c>
      <c r="X49" s="49"/>
      <c r="Y49" s="49"/>
      <c r="Z49" s="49"/>
      <c r="AA49" s="49"/>
    </row>
    <row r="50" spans="1:27" s="63" customFormat="1" ht="78.75" customHeight="1" x14ac:dyDescent="0.2">
      <c r="A50" s="218" t="s">
        <v>226</v>
      </c>
      <c r="B50" s="221" t="s">
        <v>257</v>
      </c>
      <c r="C50" s="49" t="s">
        <v>87</v>
      </c>
      <c r="D50" s="49" t="s">
        <v>88</v>
      </c>
      <c r="E50" s="77"/>
      <c r="F50" s="77"/>
      <c r="G50" s="4">
        <v>0.55000000000000004</v>
      </c>
      <c r="H50" s="74"/>
      <c r="I50" s="3">
        <v>2017</v>
      </c>
      <c r="J50" s="3">
        <v>2017</v>
      </c>
      <c r="K50" s="62" t="s">
        <v>94</v>
      </c>
      <c r="L50" s="1" t="s">
        <v>103</v>
      </c>
      <c r="M50" s="1" t="s">
        <v>103</v>
      </c>
      <c r="N50" s="1" t="s">
        <v>103</v>
      </c>
      <c r="O50" s="75">
        <v>0</v>
      </c>
      <c r="P50" s="80">
        <v>0</v>
      </c>
      <c r="Q50" s="85">
        <f>' прилож. 1.1'!G46</f>
        <v>0.50696575999999993</v>
      </c>
      <c r="R50" s="136"/>
      <c r="S50" s="131">
        <v>0.58241613999999997</v>
      </c>
      <c r="T50" s="76"/>
      <c r="U50" s="49" t="s">
        <v>125</v>
      </c>
      <c r="V50" s="49" t="s">
        <v>101</v>
      </c>
      <c r="W50" s="68" t="s">
        <v>102</v>
      </c>
      <c r="X50" s="49"/>
      <c r="Y50" s="49"/>
      <c r="Z50" s="49"/>
      <c r="AA50" s="49"/>
    </row>
    <row r="51" spans="1:27" s="63" customFormat="1" ht="79.5" customHeight="1" x14ac:dyDescent="0.2">
      <c r="A51" s="218" t="s">
        <v>227</v>
      </c>
      <c r="B51" s="221" t="s">
        <v>258</v>
      </c>
      <c r="C51" s="49" t="s">
        <v>87</v>
      </c>
      <c r="D51" s="49" t="s">
        <v>88</v>
      </c>
      <c r="E51" s="77"/>
      <c r="F51" s="77"/>
      <c r="G51" s="4">
        <v>1.1000000000000001</v>
      </c>
      <c r="H51" s="74"/>
      <c r="I51" s="3">
        <v>2017</v>
      </c>
      <c r="J51" s="3">
        <v>2017</v>
      </c>
      <c r="K51" s="62" t="s">
        <v>94</v>
      </c>
      <c r="L51" s="1" t="s">
        <v>103</v>
      </c>
      <c r="M51" s="1" t="s">
        <v>103</v>
      </c>
      <c r="N51" s="1" t="s">
        <v>103</v>
      </c>
      <c r="O51" s="75">
        <v>0</v>
      </c>
      <c r="P51" s="80">
        <v>0</v>
      </c>
      <c r="Q51" s="85">
        <f>' прилож. 1.1'!G47</f>
        <v>1.00389208</v>
      </c>
      <c r="R51" s="136"/>
      <c r="S51" s="131">
        <v>1.1532977799999999</v>
      </c>
      <c r="T51" s="76"/>
      <c r="U51" s="49" t="s">
        <v>125</v>
      </c>
      <c r="V51" s="49" t="s">
        <v>101</v>
      </c>
      <c r="W51" s="68" t="s">
        <v>102</v>
      </c>
      <c r="X51" s="49"/>
      <c r="Y51" s="49"/>
      <c r="Z51" s="49"/>
      <c r="AA51" s="49"/>
    </row>
    <row r="52" spans="1:27" s="63" customFormat="1" ht="79.5" customHeight="1" x14ac:dyDescent="0.2">
      <c r="A52" s="218" t="s">
        <v>228</v>
      </c>
      <c r="B52" s="221" t="s">
        <v>259</v>
      </c>
      <c r="C52" s="49" t="s">
        <v>87</v>
      </c>
      <c r="D52" s="49" t="s">
        <v>88</v>
      </c>
      <c r="E52" s="77"/>
      <c r="F52" s="77"/>
      <c r="G52" s="4">
        <v>0.55000000000000004</v>
      </c>
      <c r="H52" s="74"/>
      <c r="I52" s="3">
        <v>2018</v>
      </c>
      <c r="J52" s="3">
        <v>2018</v>
      </c>
      <c r="K52" s="62" t="s">
        <v>94</v>
      </c>
      <c r="L52" s="1" t="s">
        <v>103</v>
      </c>
      <c r="M52" s="1" t="s">
        <v>103</v>
      </c>
      <c r="N52" s="1" t="s">
        <v>103</v>
      </c>
      <c r="O52" s="75">
        <v>0</v>
      </c>
      <c r="P52" s="80">
        <v>0</v>
      </c>
      <c r="Q52" s="85">
        <f>' прилож. 1.1'!G48</f>
        <v>0.50696575999999993</v>
      </c>
      <c r="R52" s="136"/>
      <c r="S52" s="131">
        <v>0.60978977999999995</v>
      </c>
      <c r="T52" s="76"/>
      <c r="U52" s="49" t="s">
        <v>124</v>
      </c>
      <c r="V52" s="49" t="s">
        <v>101</v>
      </c>
      <c r="W52" s="68" t="s">
        <v>102</v>
      </c>
      <c r="X52" s="49"/>
      <c r="Y52" s="49"/>
      <c r="Z52" s="49"/>
      <c r="AA52" s="49"/>
    </row>
    <row r="53" spans="1:27" s="63" customFormat="1" ht="81.75" customHeight="1" x14ac:dyDescent="0.2">
      <c r="A53" s="218" t="s">
        <v>229</v>
      </c>
      <c r="B53" s="221" t="s">
        <v>260</v>
      </c>
      <c r="C53" s="49" t="s">
        <v>87</v>
      </c>
      <c r="D53" s="49" t="s">
        <v>88</v>
      </c>
      <c r="E53" s="77"/>
      <c r="F53" s="77"/>
      <c r="G53" s="4">
        <v>0.47499999999999998</v>
      </c>
      <c r="H53" s="74"/>
      <c r="I53" s="3">
        <v>2018</v>
      </c>
      <c r="J53" s="3">
        <v>2018</v>
      </c>
      <c r="K53" s="62" t="s">
        <v>94</v>
      </c>
      <c r="L53" s="1" t="s">
        <v>103</v>
      </c>
      <c r="M53" s="1" t="s">
        <v>103</v>
      </c>
      <c r="N53" s="1" t="s">
        <v>103</v>
      </c>
      <c r="O53" s="75">
        <v>0</v>
      </c>
      <c r="P53" s="80">
        <v>0</v>
      </c>
      <c r="Q53" s="85">
        <f>' прилож. 1.1'!G49</f>
        <v>0.45981650000000002</v>
      </c>
      <c r="R53" s="136"/>
      <c r="S53" s="131">
        <v>0.55307779999999995</v>
      </c>
      <c r="T53" s="76"/>
      <c r="U53" s="49" t="s">
        <v>124</v>
      </c>
      <c r="V53" s="49" t="s">
        <v>101</v>
      </c>
      <c r="W53" s="68" t="s">
        <v>102</v>
      </c>
      <c r="X53" s="49"/>
      <c r="Y53" s="49"/>
      <c r="Z53" s="49"/>
      <c r="AA53" s="49"/>
    </row>
    <row r="54" spans="1:27" s="63" customFormat="1" ht="80.25" customHeight="1" x14ac:dyDescent="0.2">
      <c r="A54" s="218" t="s">
        <v>230</v>
      </c>
      <c r="B54" s="221" t="s">
        <v>261</v>
      </c>
      <c r="C54" s="49" t="s">
        <v>87</v>
      </c>
      <c r="D54" s="49" t="s">
        <v>88</v>
      </c>
      <c r="E54" s="77"/>
      <c r="F54" s="77"/>
      <c r="G54" s="4">
        <v>0.8</v>
      </c>
      <c r="H54" s="74"/>
      <c r="I54" s="3">
        <v>2017</v>
      </c>
      <c r="J54" s="3">
        <v>2017</v>
      </c>
      <c r="K54" s="62" t="s">
        <v>94</v>
      </c>
      <c r="L54" s="1" t="s">
        <v>103</v>
      </c>
      <c r="M54" s="1" t="s">
        <v>103</v>
      </c>
      <c r="N54" s="1" t="s">
        <v>103</v>
      </c>
      <c r="O54" s="75">
        <v>0</v>
      </c>
      <c r="P54" s="80">
        <v>0</v>
      </c>
      <c r="Q54" s="85">
        <f>' прилож. 1.1'!G50</f>
        <v>0.77270293999999995</v>
      </c>
      <c r="R54" s="136"/>
      <c r="S54" s="131">
        <v>0.8877022</v>
      </c>
      <c r="T54" s="76"/>
      <c r="U54" s="49" t="s">
        <v>125</v>
      </c>
      <c r="V54" s="49" t="s">
        <v>101</v>
      </c>
      <c r="W54" s="68" t="s">
        <v>102</v>
      </c>
      <c r="X54" s="49"/>
      <c r="Y54" s="49"/>
      <c r="Z54" s="49"/>
      <c r="AA54" s="49"/>
    </row>
    <row r="55" spans="1:27" s="63" customFormat="1" ht="79.5" customHeight="1" x14ac:dyDescent="0.2">
      <c r="A55" s="218" t="s">
        <v>231</v>
      </c>
      <c r="B55" s="221" t="s">
        <v>262</v>
      </c>
      <c r="C55" s="49" t="s">
        <v>87</v>
      </c>
      <c r="D55" s="49" t="s">
        <v>88</v>
      </c>
      <c r="E55" s="77"/>
      <c r="F55" s="77"/>
      <c r="G55" s="4">
        <v>0.6</v>
      </c>
      <c r="H55" s="74"/>
      <c r="I55" s="3">
        <v>2019</v>
      </c>
      <c r="J55" s="3">
        <v>2019</v>
      </c>
      <c r="K55" s="62" t="s">
        <v>94</v>
      </c>
      <c r="L55" s="1" t="s">
        <v>103</v>
      </c>
      <c r="M55" s="1" t="s">
        <v>103</v>
      </c>
      <c r="N55" s="1" t="s">
        <v>103</v>
      </c>
      <c r="O55" s="75">
        <v>0</v>
      </c>
      <c r="P55" s="80">
        <v>0</v>
      </c>
      <c r="Q55" s="85">
        <f>' прилож. 1.1'!G51</f>
        <v>0.59535011999999998</v>
      </c>
      <c r="R55" s="136"/>
      <c r="S55" s="131">
        <v>0.74760906000000005</v>
      </c>
      <c r="T55" s="76"/>
      <c r="U55" s="49" t="s">
        <v>133</v>
      </c>
      <c r="V55" s="49" t="s">
        <v>101</v>
      </c>
      <c r="W55" s="68" t="s">
        <v>102</v>
      </c>
      <c r="X55" s="49"/>
      <c r="Y55" s="49"/>
      <c r="Z55" s="49"/>
      <c r="AA55" s="49"/>
    </row>
    <row r="56" spans="1:27" s="63" customFormat="1" ht="80.25" customHeight="1" x14ac:dyDescent="0.2">
      <c r="A56" s="218" t="s">
        <v>232</v>
      </c>
      <c r="B56" s="221" t="s">
        <v>263</v>
      </c>
      <c r="C56" s="49" t="s">
        <v>87</v>
      </c>
      <c r="D56" s="49" t="s">
        <v>88</v>
      </c>
      <c r="E56" s="77"/>
      <c r="F56" s="77"/>
      <c r="G56" s="4">
        <v>0.7</v>
      </c>
      <c r="H56" s="74"/>
      <c r="I56" s="3">
        <v>2018</v>
      </c>
      <c r="J56" s="3">
        <v>2018</v>
      </c>
      <c r="K56" s="62" t="s">
        <v>94</v>
      </c>
      <c r="L56" s="1" t="s">
        <v>103</v>
      </c>
      <c r="M56" s="1" t="s">
        <v>103</v>
      </c>
      <c r="N56" s="1" t="s">
        <v>103</v>
      </c>
      <c r="O56" s="75">
        <v>0</v>
      </c>
      <c r="P56" s="80">
        <v>0</v>
      </c>
      <c r="Q56" s="85">
        <f>' прилож. 1.1'!G52</f>
        <v>0.67808935999999997</v>
      </c>
      <c r="R56" s="136"/>
      <c r="S56" s="131">
        <v>0.81562071999999997</v>
      </c>
      <c r="T56" s="76"/>
      <c r="U56" s="49" t="s">
        <v>124</v>
      </c>
      <c r="V56" s="49" t="s">
        <v>101</v>
      </c>
      <c r="W56" s="68" t="s">
        <v>102</v>
      </c>
      <c r="X56" s="49"/>
      <c r="Y56" s="49"/>
      <c r="Z56" s="49"/>
      <c r="AA56" s="49"/>
    </row>
    <row r="57" spans="1:27" s="63" customFormat="1" ht="78" customHeight="1" x14ac:dyDescent="0.2">
      <c r="A57" s="218" t="s">
        <v>233</v>
      </c>
      <c r="B57" s="221" t="s">
        <v>264</v>
      </c>
      <c r="C57" s="49" t="s">
        <v>87</v>
      </c>
      <c r="D57" s="49" t="s">
        <v>88</v>
      </c>
      <c r="E57" s="77"/>
      <c r="F57" s="77"/>
      <c r="G57" s="4">
        <v>0.45</v>
      </c>
      <c r="H57" s="74"/>
      <c r="I57" s="3">
        <v>2018</v>
      </c>
      <c r="J57" s="3">
        <v>2018</v>
      </c>
      <c r="K57" s="62" t="s">
        <v>94</v>
      </c>
      <c r="L57" s="1" t="s">
        <v>103</v>
      </c>
      <c r="M57" s="1" t="s">
        <v>103</v>
      </c>
      <c r="N57" s="1" t="s">
        <v>103</v>
      </c>
      <c r="O57" s="75">
        <v>0</v>
      </c>
      <c r="P57" s="80">
        <v>0</v>
      </c>
      <c r="Q57" s="85">
        <f>' прилож. 1.1'!G53</f>
        <v>0.45176536</v>
      </c>
      <c r="R57" s="136"/>
      <c r="S57" s="131">
        <v>0.54339353999999995</v>
      </c>
      <c r="T57" s="76"/>
      <c r="U57" s="49" t="s">
        <v>124</v>
      </c>
      <c r="V57" s="49" t="s">
        <v>101</v>
      </c>
      <c r="W57" s="68" t="s">
        <v>102</v>
      </c>
      <c r="X57" s="49"/>
      <c r="Y57" s="49"/>
      <c r="Z57" s="49"/>
      <c r="AA57" s="49"/>
    </row>
    <row r="58" spans="1:27" s="69" customFormat="1" ht="90" x14ac:dyDescent="0.2">
      <c r="A58" s="218" t="s">
        <v>234</v>
      </c>
      <c r="B58" s="221" t="s">
        <v>265</v>
      </c>
      <c r="C58" s="49" t="s">
        <v>87</v>
      </c>
      <c r="D58" s="49" t="s">
        <v>88</v>
      </c>
      <c r="E58" s="19"/>
      <c r="F58" s="19"/>
      <c r="G58" s="4">
        <v>0.66500000000000004</v>
      </c>
      <c r="H58" s="67"/>
      <c r="I58" s="3">
        <v>2015</v>
      </c>
      <c r="J58" s="3">
        <v>2015</v>
      </c>
      <c r="K58" s="62" t="s">
        <v>94</v>
      </c>
      <c r="L58" s="1" t="s">
        <v>103</v>
      </c>
      <c r="M58" s="1" t="s">
        <v>103</v>
      </c>
      <c r="N58" s="1" t="s">
        <v>103</v>
      </c>
      <c r="O58" s="19">
        <v>0</v>
      </c>
      <c r="P58" s="19">
        <v>0</v>
      </c>
      <c r="Q58" s="85">
        <f>' прилож. 1.1'!G54</f>
        <v>0.66942698</v>
      </c>
      <c r="R58" s="135"/>
      <c r="S58" s="131">
        <v>0.70089049999999997</v>
      </c>
      <c r="T58" s="58"/>
      <c r="U58" s="49" t="s">
        <v>123</v>
      </c>
      <c r="V58" s="49" t="s">
        <v>101</v>
      </c>
      <c r="W58" s="68" t="s">
        <v>102</v>
      </c>
      <c r="X58" s="58"/>
      <c r="Y58" s="58"/>
      <c r="Z58" s="58"/>
      <c r="AA58" s="58"/>
    </row>
    <row r="59" spans="1:27" s="22" customFormat="1" x14ac:dyDescent="0.2">
      <c r="C59" s="51"/>
      <c r="D59" s="52"/>
      <c r="E59" s="17"/>
      <c r="F59" s="17"/>
      <c r="G59" s="17"/>
      <c r="I59" s="15"/>
      <c r="J59" s="15"/>
      <c r="K59" s="53"/>
      <c r="L59" s="15"/>
      <c r="M59" s="15"/>
      <c r="N59" s="15"/>
      <c r="O59" s="15"/>
      <c r="P59" s="15"/>
      <c r="Q59" s="17"/>
      <c r="R59" s="15"/>
      <c r="S59" s="15"/>
      <c r="T59" s="15"/>
      <c r="U59" s="51"/>
      <c r="V59" s="54"/>
      <c r="W59" s="60"/>
      <c r="X59" s="15"/>
      <c r="Y59" s="15"/>
      <c r="Z59" s="15"/>
      <c r="AA59" s="15"/>
    </row>
    <row r="61" spans="1:27" x14ac:dyDescent="0.2">
      <c r="Q61" s="9"/>
    </row>
    <row r="65" spans="17:17" x14ac:dyDescent="0.2">
      <c r="Q65" s="112"/>
    </row>
  </sheetData>
  <mergeCells count="36">
    <mergeCell ref="J5:T5"/>
    <mergeCell ref="J14:J16"/>
    <mergeCell ref="H12:H16"/>
    <mergeCell ref="I12:J13"/>
    <mergeCell ref="E13:G13"/>
    <mergeCell ref="K13:N13"/>
    <mergeCell ref="R14:R16"/>
    <mergeCell ref="Q14:Q16"/>
    <mergeCell ref="M14:M16"/>
    <mergeCell ref="N14:N16"/>
    <mergeCell ref="A12:A16"/>
    <mergeCell ref="E14:E16"/>
    <mergeCell ref="F14:F16"/>
    <mergeCell ref="G14:G16"/>
    <mergeCell ref="B12:B16"/>
    <mergeCell ref="D12:D16"/>
    <mergeCell ref="C12:C16"/>
    <mergeCell ref="I14:I16"/>
    <mergeCell ref="T14:T16"/>
    <mergeCell ref="Q12:R12"/>
    <mergeCell ref="S12:T13"/>
    <mergeCell ref="Q13:R13"/>
    <mergeCell ref="K12:N12"/>
    <mergeCell ref="P12:P16"/>
    <mergeCell ref="K14:K16"/>
    <mergeCell ref="L14:L16"/>
    <mergeCell ref="W9:AA9"/>
    <mergeCell ref="O12:O16"/>
    <mergeCell ref="X12:AA13"/>
    <mergeCell ref="Z14:AA15"/>
    <mergeCell ref="X14:Y15"/>
    <mergeCell ref="U14:U16"/>
    <mergeCell ref="W14:W16"/>
    <mergeCell ref="V14:V16"/>
    <mergeCell ref="U12:W13"/>
    <mergeCell ref="S14:S16"/>
  </mergeCells>
  <phoneticPr fontId="3" type="noConversion"/>
  <pageMargins left="0.23622047244094491" right="0.23622047244094491" top="0.35433070866141736" bottom="0.35433070866141736" header="0" footer="0"/>
  <pageSetup paperSize="287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9"/>
  <sheetViews>
    <sheetView topLeftCell="A29" workbookViewId="0">
      <selection activeCell="AK19" sqref="AK19"/>
    </sheetView>
  </sheetViews>
  <sheetFormatPr defaultRowHeight="12.75" x14ac:dyDescent="0.2"/>
  <cols>
    <col min="1" max="1" width="5.5703125" style="9" customWidth="1"/>
    <col min="2" max="2" width="36.7109375" style="44" customWidth="1"/>
    <col min="3" max="3" width="6.7109375" style="26" customWidth="1"/>
    <col min="4" max="4" width="7.28515625" style="30" customWidth="1"/>
    <col min="5" max="5" width="8.5703125" style="30" customWidth="1"/>
    <col min="6" max="6" width="6.5703125" style="30" customWidth="1"/>
    <col min="7" max="7" width="6.28515625" style="30" customWidth="1"/>
    <col min="8" max="8" width="7.28515625" style="30" customWidth="1"/>
    <col min="9" max="9" width="12.42578125" style="16" customWidth="1"/>
    <col min="10" max="10" width="7.85546875" style="16" customWidth="1"/>
    <col min="11" max="11" width="6.7109375" style="16" customWidth="1"/>
    <col min="12" max="12" width="7.28515625" style="16" customWidth="1"/>
    <col min="13" max="13" width="4.7109375" style="16" customWidth="1"/>
    <col min="14" max="14" width="6.7109375" style="16" customWidth="1"/>
    <col min="15" max="15" width="9.42578125" style="16" customWidth="1"/>
    <col min="16" max="16" width="9.42578125" style="16" hidden="1" customWidth="1"/>
    <col min="17" max="17" width="8.42578125" style="16" customWidth="1"/>
    <col min="18" max="18" width="13.28515625" style="111" customWidth="1"/>
    <col min="19" max="19" width="6.42578125" style="112" customWidth="1"/>
    <col min="20" max="20" width="10.42578125" style="112" customWidth="1"/>
    <col min="21" max="21" width="12" style="108" customWidth="1"/>
    <col min="22" max="22" width="10.7109375" style="16" customWidth="1"/>
    <col min="23" max="23" width="6.7109375" style="16" customWidth="1"/>
    <col min="24" max="24" width="7.28515625" style="16" customWidth="1"/>
    <col min="25" max="25" width="9.42578125" style="16" customWidth="1"/>
    <col min="26" max="26" width="6.5703125" style="16" customWidth="1"/>
    <col min="27" max="27" width="6.28515625" style="16" customWidth="1"/>
    <col min="28" max="28" width="6.28515625" style="20" customWidth="1"/>
    <col min="29" max="29" width="9.140625" style="20" customWidth="1"/>
    <col min="30" max="30" width="10.5703125" style="16" customWidth="1"/>
    <col min="31" max="31" width="6.7109375" style="16" customWidth="1"/>
    <col min="32" max="32" width="7.42578125" style="17" customWidth="1"/>
    <col min="33" max="33" width="6" style="16" customWidth="1"/>
    <col min="34" max="35" width="7.7109375" style="16" customWidth="1"/>
    <col min="36" max="36" width="7.7109375" style="16" hidden="1" customWidth="1"/>
    <col min="37" max="37" width="8.42578125" style="16" customWidth="1"/>
    <col min="38" max="41" width="9.140625" style="9" customWidth="1"/>
  </cols>
  <sheetData>
    <row r="1" spans="1:41" s="22" customFormat="1" ht="42" customHeight="1" x14ac:dyDescent="0.2">
      <c r="A1" s="15"/>
      <c r="B1" s="40"/>
      <c r="C1" s="26"/>
      <c r="D1" s="26"/>
      <c r="E1" s="26"/>
      <c r="F1" s="26"/>
      <c r="G1" s="26"/>
      <c r="H1" s="26"/>
      <c r="I1" s="17"/>
      <c r="J1" s="17"/>
      <c r="K1" s="17"/>
      <c r="L1" s="17"/>
      <c r="M1" s="17"/>
      <c r="N1" s="17"/>
      <c r="O1" s="17"/>
      <c r="P1" s="17"/>
      <c r="Q1" s="17"/>
      <c r="R1" s="107"/>
      <c r="S1" s="108"/>
      <c r="T1" s="108"/>
      <c r="U1" s="108"/>
      <c r="V1" s="17"/>
      <c r="W1" s="17"/>
      <c r="X1" s="17"/>
      <c r="Y1" s="17"/>
      <c r="Z1" s="17"/>
      <c r="AA1" s="17"/>
      <c r="AB1" s="17"/>
      <c r="AC1" s="17"/>
      <c r="AD1" s="17"/>
      <c r="AE1" s="310" t="s">
        <v>84</v>
      </c>
      <c r="AF1" s="311"/>
      <c r="AG1" s="311"/>
      <c r="AH1" s="311"/>
      <c r="AI1" s="311"/>
      <c r="AJ1" s="311"/>
      <c r="AK1" s="311"/>
      <c r="AL1" s="15"/>
      <c r="AM1" s="15"/>
      <c r="AN1" s="15"/>
      <c r="AO1" s="15"/>
    </row>
    <row r="2" spans="1:41" s="22" customFormat="1" x14ac:dyDescent="0.2">
      <c r="A2" s="15"/>
      <c r="B2" s="40"/>
      <c r="C2" s="26"/>
      <c r="D2" s="26"/>
      <c r="E2" s="26"/>
      <c r="F2" s="26"/>
      <c r="G2" s="26"/>
      <c r="H2" s="26"/>
      <c r="I2" s="17"/>
      <c r="J2" s="17"/>
      <c r="K2" s="17"/>
      <c r="L2" s="17"/>
      <c r="M2" s="17"/>
      <c r="N2" s="17"/>
      <c r="O2" s="17"/>
      <c r="P2" s="17"/>
      <c r="Q2" s="17"/>
      <c r="R2" s="107"/>
      <c r="S2" s="108"/>
      <c r="T2" s="108"/>
      <c r="U2" s="108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5"/>
      <c r="AM2" s="15"/>
      <c r="AN2" s="15"/>
      <c r="AO2" s="15"/>
    </row>
    <row r="3" spans="1:41" s="22" customFormat="1" ht="15.75" x14ac:dyDescent="0.25">
      <c r="A3" s="314" t="s">
        <v>106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113"/>
      <c r="AK3" s="17"/>
      <c r="AL3" s="15"/>
      <c r="AM3" s="15"/>
      <c r="AN3" s="15"/>
      <c r="AO3" s="15"/>
    </row>
    <row r="4" spans="1:41" s="22" customFormat="1" x14ac:dyDescent="0.2">
      <c r="A4" s="15"/>
      <c r="B4" s="40"/>
      <c r="C4" s="26"/>
      <c r="D4" s="26"/>
      <c r="E4" s="26"/>
      <c r="F4" s="26"/>
      <c r="G4" s="26"/>
      <c r="H4" s="26"/>
      <c r="I4" s="17"/>
      <c r="J4" s="17"/>
      <c r="K4" s="17"/>
      <c r="L4" s="17"/>
      <c r="M4" s="17"/>
      <c r="N4" s="17"/>
      <c r="O4" s="17"/>
      <c r="P4" s="17"/>
      <c r="Q4" s="17"/>
      <c r="R4" s="107"/>
      <c r="S4" s="108"/>
      <c r="T4" s="108"/>
      <c r="U4" s="108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5"/>
      <c r="AM4" s="15"/>
      <c r="AN4" s="15"/>
      <c r="AO4" s="15"/>
    </row>
    <row r="5" spans="1:41" s="22" customFormat="1" ht="15.75" x14ac:dyDescent="0.2">
      <c r="A5" s="15"/>
      <c r="B5" s="97" t="s">
        <v>169</v>
      </c>
      <c r="C5" s="26"/>
      <c r="D5" s="26"/>
      <c r="E5" s="26"/>
      <c r="F5" s="26"/>
      <c r="G5" s="26"/>
      <c r="H5" s="26"/>
      <c r="I5" s="17"/>
      <c r="J5" s="17"/>
      <c r="K5" s="17"/>
      <c r="L5" s="17"/>
      <c r="M5" s="17"/>
      <c r="N5" s="17"/>
      <c r="O5" s="17"/>
      <c r="P5" s="17"/>
      <c r="Q5" s="17"/>
      <c r="R5" s="107"/>
      <c r="S5" s="108"/>
      <c r="T5" s="108"/>
      <c r="U5" s="108"/>
      <c r="V5" s="17"/>
      <c r="W5" s="17"/>
      <c r="X5" s="17"/>
      <c r="Y5" s="17"/>
      <c r="Z5" s="17"/>
      <c r="AA5" s="17"/>
      <c r="AB5" s="17"/>
      <c r="AC5" s="17"/>
      <c r="AD5" s="17"/>
      <c r="AE5" s="17"/>
      <c r="AF5" s="352" t="s">
        <v>85</v>
      </c>
      <c r="AG5" s="353"/>
      <c r="AH5" s="353"/>
      <c r="AI5" s="353"/>
      <c r="AJ5" s="353"/>
      <c r="AK5" s="353"/>
      <c r="AL5" s="15"/>
      <c r="AM5" s="15"/>
      <c r="AN5" s="15"/>
      <c r="AO5" s="15"/>
    </row>
    <row r="6" spans="1:41" s="22" customFormat="1" ht="45" x14ac:dyDescent="0.2">
      <c r="A6" s="15"/>
      <c r="B6" s="95" t="s">
        <v>184</v>
      </c>
      <c r="C6" s="26"/>
      <c r="D6" s="26"/>
      <c r="E6" s="26"/>
      <c r="F6" s="26"/>
      <c r="G6" s="26"/>
      <c r="H6" s="26"/>
      <c r="I6" s="17"/>
      <c r="J6" s="17"/>
      <c r="K6" s="17"/>
      <c r="L6" s="17"/>
      <c r="M6" s="17"/>
      <c r="N6" s="17"/>
      <c r="O6" s="17"/>
      <c r="P6" s="17"/>
      <c r="Q6" s="17"/>
      <c r="R6" s="107"/>
      <c r="S6" s="108"/>
      <c r="T6" s="108"/>
      <c r="U6" s="108"/>
      <c r="V6" s="17"/>
      <c r="W6" s="17"/>
      <c r="X6" s="17"/>
      <c r="Y6" s="17"/>
      <c r="Z6" s="17"/>
      <c r="AA6" s="17"/>
      <c r="AB6" s="17"/>
      <c r="AC6" s="17"/>
      <c r="AD6" s="17"/>
      <c r="AE6" s="354" t="s">
        <v>166</v>
      </c>
      <c r="AF6" s="354"/>
      <c r="AG6" s="354"/>
      <c r="AH6" s="354"/>
      <c r="AI6" s="354"/>
      <c r="AJ6" s="354"/>
      <c r="AK6" s="354"/>
      <c r="AL6" s="15"/>
      <c r="AM6" s="15"/>
      <c r="AN6" s="15"/>
      <c r="AO6" s="15"/>
    </row>
    <row r="7" spans="1:41" s="22" customFormat="1" ht="30" x14ac:dyDescent="0.2">
      <c r="A7" s="15"/>
      <c r="B7" s="94" t="s">
        <v>183</v>
      </c>
      <c r="C7" s="26"/>
      <c r="D7" s="26"/>
      <c r="E7" s="26"/>
      <c r="F7" s="26"/>
      <c r="G7" s="26"/>
      <c r="H7" s="26"/>
      <c r="I7" s="17"/>
      <c r="J7" s="17"/>
      <c r="K7" s="17"/>
      <c r="L7" s="17"/>
      <c r="M7" s="17"/>
      <c r="N7" s="17"/>
      <c r="O7" s="17"/>
      <c r="P7" s="17"/>
      <c r="Q7" s="17"/>
      <c r="R7" s="107"/>
      <c r="S7" s="108"/>
      <c r="T7" s="108"/>
      <c r="U7" s="108"/>
      <c r="V7" s="17"/>
      <c r="W7" s="17"/>
      <c r="X7" s="17"/>
      <c r="Y7" s="17"/>
      <c r="Z7" s="17"/>
      <c r="AA7" s="17"/>
      <c r="AB7" s="17"/>
      <c r="AC7" s="17"/>
      <c r="AD7" s="17"/>
      <c r="AE7" s="25"/>
      <c r="AF7" s="318"/>
      <c r="AG7" s="318"/>
      <c r="AH7" s="318"/>
      <c r="AI7" s="318"/>
      <c r="AJ7" s="318"/>
      <c r="AK7" s="318"/>
      <c r="AL7" s="15"/>
      <c r="AM7" s="15"/>
      <c r="AN7" s="15"/>
      <c r="AO7" s="15"/>
    </row>
    <row r="8" spans="1:41" s="22" customFormat="1" ht="15" x14ac:dyDescent="0.2">
      <c r="A8" s="15"/>
      <c r="B8" s="94" t="s">
        <v>168</v>
      </c>
      <c r="C8" s="26"/>
      <c r="D8" s="26"/>
      <c r="E8" s="26"/>
      <c r="F8" s="26"/>
      <c r="G8" s="26"/>
      <c r="H8" s="26"/>
      <c r="I8" s="17"/>
      <c r="J8" s="17"/>
      <c r="K8" s="17"/>
      <c r="L8" s="17"/>
      <c r="M8" s="17"/>
      <c r="N8" s="17"/>
      <c r="O8" s="17"/>
      <c r="P8" s="17"/>
      <c r="Q8" s="17"/>
      <c r="R8" s="107"/>
      <c r="S8" s="108"/>
      <c r="T8" s="108"/>
      <c r="U8" s="108"/>
      <c r="V8" s="17"/>
      <c r="W8" s="17"/>
      <c r="X8" s="17"/>
      <c r="Y8" s="17"/>
      <c r="Z8" s="17"/>
      <c r="AA8" s="17"/>
      <c r="AB8" s="17"/>
      <c r="AC8" s="17"/>
      <c r="AD8" s="17"/>
      <c r="AE8" s="25"/>
      <c r="AF8" s="318" t="s">
        <v>3</v>
      </c>
      <c r="AG8" s="318"/>
      <c r="AH8" s="318"/>
      <c r="AI8" s="318"/>
      <c r="AJ8" s="318"/>
      <c r="AK8" s="318"/>
      <c r="AL8" s="15"/>
      <c r="AM8" s="15"/>
      <c r="AN8" s="15"/>
      <c r="AO8" s="15"/>
    </row>
    <row r="9" spans="1:41" s="22" customFormat="1" ht="15" x14ac:dyDescent="0.2">
      <c r="A9" s="15"/>
      <c r="B9" s="40"/>
      <c r="C9" s="26"/>
      <c r="D9" s="26"/>
      <c r="E9" s="26"/>
      <c r="F9" s="26"/>
      <c r="G9" s="26"/>
      <c r="H9" s="26"/>
      <c r="I9" s="17"/>
      <c r="J9" s="17"/>
      <c r="K9" s="17"/>
      <c r="L9" s="17"/>
      <c r="M9" s="17"/>
      <c r="N9" s="17"/>
      <c r="O9" s="17"/>
      <c r="P9" s="17"/>
      <c r="Q9" s="17"/>
      <c r="R9" s="107"/>
      <c r="S9" s="108"/>
      <c r="T9" s="108"/>
      <c r="U9" s="108"/>
      <c r="V9" s="17"/>
      <c r="W9" s="17"/>
      <c r="X9" s="17"/>
      <c r="Y9" s="17"/>
      <c r="Z9" s="17"/>
      <c r="AA9" s="17"/>
      <c r="AB9" s="17"/>
      <c r="AC9" s="17"/>
      <c r="AD9" s="17"/>
      <c r="AE9" s="25"/>
      <c r="AF9" s="318" t="s">
        <v>105</v>
      </c>
      <c r="AG9" s="318"/>
      <c r="AH9" s="318"/>
      <c r="AI9" s="318"/>
      <c r="AJ9" s="318"/>
      <c r="AK9" s="318"/>
      <c r="AL9" s="15"/>
      <c r="AM9" s="15"/>
      <c r="AN9" s="15"/>
      <c r="AO9" s="15"/>
    </row>
    <row r="10" spans="1:41" s="22" customFormat="1" ht="35.25" customHeight="1" x14ac:dyDescent="0.2">
      <c r="A10" s="15"/>
      <c r="B10" s="40"/>
      <c r="C10" s="26"/>
      <c r="D10" s="26"/>
      <c r="E10" s="26"/>
      <c r="F10" s="26"/>
      <c r="G10" s="26"/>
      <c r="H10" s="26"/>
      <c r="I10" s="17"/>
      <c r="J10" s="17"/>
      <c r="K10" s="17"/>
      <c r="L10" s="17"/>
      <c r="M10" s="17"/>
      <c r="N10" s="17"/>
      <c r="O10" s="17"/>
      <c r="P10" s="17"/>
      <c r="Q10" s="17"/>
      <c r="R10" s="107"/>
      <c r="S10" s="108"/>
      <c r="T10" s="108"/>
      <c r="U10" s="108"/>
      <c r="V10" s="17"/>
      <c r="W10" s="17"/>
      <c r="X10" s="17"/>
      <c r="Y10" s="17"/>
      <c r="Z10" s="17"/>
      <c r="AA10" s="17"/>
      <c r="AB10" s="17"/>
      <c r="AC10" s="17"/>
      <c r="AD10" s="17"/>
      <c r="AE10" s="25"/>
      <c r="AF10" s="25"/>
      <c r="AG10" s="25"/>
      <c r="AH10" s="25"/>
      <c r="AI10" s="25"/>
      <c r="AJ10" s="25"/>
      <c r="AK10" s="25"/>
      <c r="AL10" s="15"/>
      <c r="AM10" s="15"/>
      <c r="AN10" s="15"/>
      <c r="AO10" s="15"/>
    </row>
    <row r="11" spans="1:41" s="32" customFormat="1" ht="12.75" customHeight="1" x14ac:dyDescent="0.2">
      <c r="A11" s="355" t="s">
        <v>4</v>
      </c>
      <c r="B11" s="358" t="s">
        <v>75</v>
      </c>
      <c r="C11" s="286" t="s">
        <v>30</v>
      </c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7"/>
      <c r="R11" s="360" t="s">
        <v>92</v>
      </c>
      <c r="S11" s="361"/>
      <c r="T11" s="361"/>
      <c r="U11" s="361"/>
      <c r="V11" s="362"/>
      <c r="W11" s="294" t="s">
        <v>44</v>
      </c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1"/>
      <c r="AM11" s="31"/>
      <c r="AN11" s="31"/>
      <c r="AO11" s="31"/>
    </row>
    <row r="12" spans="1:41" s="32" customFormat="1" ht="30.75" customHeight="1" x14ac:dyDescent="0.2">
      <c r="A12" s="356"/>
      <c r="B12" s="359"/>
      <c r="C12" s="308" t="s">
        <v>31</v>
      </c>
      <c r="D12" s="308"/>
      <c r="E12" s="308"/>
      <c r="F12" s="309"/>
      <c r="G12" s="285" t="s">
        <v>33</v>
      </c>
      <c r="H12" s="286"/>
      <c r="I12" s="286"/>
      <c r="J12" s="315"/>
      <c r="K12" s="285" t="s">
        <v>36</v>
      </c>
      <c r="L12" s="286"/>
      <c r="M12" s="286"/>
      <c r="N12" s="286"/>
      <c r="O12" s="287"/>
      <c r="P12" s="117"/>
      <c r="Q12" s="102"/>
      <c r="R12" s="363"/>
      <c r="S12" s="364"/>
      <c r="T12" s="364"/>
      <c r="U12" s="364"/>
      <c r="V12" s="365"/>
      <c r="W12" s="286" t="s">
        <v>31</v>
      </c>
      <c r="X12" s="286"/>
      <c r="Y12" s="286"/>
      <c r="Z12" s="287"/>
      <c r="AA12" s="285" t="s">
        <v>33</v>
      </c>
      <c r="AB12" s="286"/>
      <c r="AC12" s="286"/>
      <c r="AD12" s="315"/>
      <c r="AE12" s="285" t="s">
        <v>36</v>
      </c>
      <c r="AF12" s="286"/>
      <c r="AG12" s="286"/>
      <c r="AH12" s="286"/>
      <c r="AI12" s="287"/>
      <c r="AJ12" s="117"/>
      <c r="AK12" s="102"/>
      <c r="AL12" s="31"/>
      <c r="AM12" s="31"/>
      <c r="AN12" s="31"/>
      <c r="AO12" s="31"/>
    </row>
    <row r="13" spans="1:41" s="34" customFormat="1" ht="23.25" customHeight="1" x14ac:dyDescent="0.2">
      <c r="A13" s="356"/>
      <c r="B13" s="366" t="s">
        <v>66</v>
      </c>
      <c r="C13" s="288" t="s">
        <v>28</v>
      </c>
      <c r="D13" s="282" t="s">
        <v>29</v>
      </c>
      <c r="E13" s="282" t="s">
        <v>32</v>
      </c>
      <c r="F13" s="282" t="s">
        <v>45</v>
      </c>
      <c r="G13" s="282" t="s">
        <v>28</v>
      </c>
      <c r="H13" s="282" t="s">
        <v>29</v>
      </c>
      <c r="I13" s="305" t="s">
        <v>34</v>
      </c>
      <c r="J13" s="282" t="s">
        <v>35</v>
      </c>
      <c r="K13" s="288" t="s">
        <v>28</v>
      </c>
      <c r="L13" s="282" t="s">
        <v>29</v>
      </c>
      <c r="M13" s="282" t="s">
        <v>37</v>
      </c>
      <c r="N13" s="282" t="s">
        <v>150</v>
      </c>
      <c r="O13" s="282" t="s">
        <v>38</v>
      </c>
      <c r="P13" s="114"/>
      <c r="Q13" s="282" t="s">
        <v>79</v>
      </c>
      <c r="R13" s="295" t="s">
        <v>39</v>
      </c>
      <c r="S13" s="295" t="s">
        <v>40</v>
      </c>
      <c r="T13" s="295" t="s">
        <v>41</v>
      </c>
      <c r="U13" s="368" t="s">
        <v>107</v>
      </c>
      <c r="V13" s="358" t="s">
        <v>42</v>
      </c>
      <c r="W13" s="288" t="s">
        <v>28</v>
      </c>
      <c r="X13" s="282" t="s">
        <v>29</v>
      </c>
      <c r="Y13" s="282" t="s">
        <v>32</v>
      </c>
      <c r="Z13" s="282" t="s">
        <v>45</v>
      </c>
      <c r="AA13" s="282" t="s">
        <v>28</v>
      </c>
      <c r="AB13" s="282" t="s">
        <v>29</v>
      </c>
      <c r="AC13" s="305" t="s">
        <v>34</v>
      </c>
      <c r="AD13" s="282" t="s">
        <v>35</v>
      </c>
      <c r="AE13" s="288" t="s">
        <v>28</v>
      </c>
      <c r="AF13" s="282" t="s">
        <v>29</v>
      </c>
      <c r="AG13" s="282" t="s">
        <v>37</v>
      </c>
      <c r="AH13" s="282" t="s">
        <v>150</v>
      </c>
      <c r="AI13" s="282" t="s">
        <v>38</v>
      </c>
      <c r="AJ13" s="114"/>
      <c r="AK13" s="282" t="s">
        <v>79</v>
      </c>
      <c r="AL13" s="33"/>
      <c r="AM13" s="33"/>
      <c r="AN13" s="33"/>
      <c r="AO13" s="33"/>
    </row>
    <row r="14" spans="1:41" s="34" customFormat="1" ht="15" x14ac:dyDescent="0.2">
      <c r="A14" s="356"/>
      <c r="B14" s="366"/>
      <c r="C14" s="289"/>
      <c r="D14" s="283"/>
      <c r="E14" s="283"/>
      <c r="F14" s="283"/>
      <c r="G14" s="283"/>
      <c r="H14" s="283"/>
      <c r="I14" s="306"/>
      <c r="J14" s="283"/>
      <c r="K14" s="289"/>
      <c r="L14" s="283"/>
      <c r="M14" s="283"/>
      <c r="N14" s="283"/>
      <c r="O14" s="283"/>
      <c r="P14" s="115"/>
      <c r="Q14" s="283"/>
      <c r="R14" s="296"/>
      <c r="S14" s="296"/>
      <c r="T14" s="296"/>
      <c r="U14" s="369"/>
      <c r="V14" s="366"/>
      <c r="W14" s="289"/>
      <c r="X14" s="283"/>
      <c r="Y14" s="283"/>
      <c r="Z14" s="283"/>
      <c r="AA14" s="283"/>
      <c r="AB14" s="283"/>
      <c r="AC14" s="306"/>
      <c r="AD14" s="283"/>
      <c r="AE14" s="289"/>
      <c r="AF14" s="283"/>
      <c r="AG14" s="283"/>
      <c r="AH14" s="283"/>
      <c r="AI14" s="283"/>
      <c r="AJ14" s="115"/>
      <c r="AK14" s="283"/>
      <c r="AL14" s="33"/>
      <c r="AM14" s="33"/>
      <c r="AN14" s="33"/>
      <c r="AO14" s="33"/>
    </row>
    <row r="15" spans="1:41" s="34" customFormat="1" ht="71.25" customHeight="1" x14ac:dyDescent="0.2">
      <c r="A15" s="357"/>
      <c r="B15" s="24"/>
      <c r="C15" s="290"/>
      <c r="D15" s="284"/>
      <c r="E15" s="284"/>
      <c r="F15" s="284"/>
      <c r="G15" s="284"/>
      <c r="H15" s="284"/>
      <c r="I15" s="307"/>
      <c r="J15" s="284"/>
      <c r="K15" s="290"/>
      <c r="L15" s="284"/>
      <c r="M15" s="284"/>
      <c r="N15" s="284"/>
      <c r="O15" s="284"/>
      <c r="P15" s="116"/>
      <c r="Q15" s="284"/>
      <c r="R15" s="297"/>
      <c r="S15" s="297"/>
      <c r="T15" s="297"/>
      <c r="U15" s="370"/>
      <c r="V15" s="367"/>
      <c r="W15" s="290"/>
      <c r="X15" s="284"/>
      <c r="Y15" s="284"/>
      <c r="Z15" s="284"/>
      <c r="AA15" s="284"/>
      <c r="AB15" s="284"/>
      <c r="AC15" s="307"/>
      <c r="AD15" s="284"/>
      <c r="AE15" s="290"/>
      <c r="AF15" s="284"/>
      <c r="AG15" s="284"/>
      <c r="AH15" s="284"/>
      <c r="AI15" s="284"/>
      <c r="AJ15" s="116"/>
      <c r="AK15" s="284"/>
      <c r="AL15" s="33"/>
      <c r="AM15" s="33"/>
      <c r="AN15" s="33"/>
      <c r="AO15" s="33"/>
    </row>
    <row r="16" spans="1:41" s="34" customFormat="1" ht="18.75" customHeight="1" x14ac:dyDescent="0.2">
      <c r="A16" s="35"/>
      <c r="B16" s="24" t="s">
        <v>66</v>
      </c>
      <c r="C16" s="36"/>
      <c r="D16" s="24"/>
      <c r="E16" s="24"/>
      <c r="F16" s="24"/>
      <c r="G16" s="24"/>
      <c r="H16" s="45"/>
      <c r="I16" s="128">
        <f>SUM(I17:I56)</f>
        <v>13</v>
      </c>
      <c r="J16" s="88">
        <f>SUM(J17:J56)</f>
        <v>5.74</v>
      </c>
      <c r="K16" s="129"/>
      <c r="L16" s="128"/>
      <c r="M16" s="128"/>
      <c r="N16" s="128"/>
      <c r="O16" s="88">
        <f>O19+O20+O21+O22+O30+O43</f>
        <v>8.1280000000000001</v>
      </c>
      <c r="P16" s="128"/>
      <c r="Q16" s="24"/>
      <c r="R16" s="88">
        <f>R19+R20+R21+R22+R30+R43</f>
        <v>21.199855639999999</v>
      </c>
      <c r="S16" s="88"/>
      <c r="T16" s="88">
        <f>T19+T20+T21+T22+T30+T43</f>
        <v>6.5225203400000007</v>
      </c>
      <c r="U16" s="88">
        <f>U19+U20+U21+U22+U30+U43</f>
        <v>14.547957999999998</v>
      </c>
      <c r="V16" s="88">
        <f>V19+V20+V21+V22+V30+V43</f>
        <v>0.1293773</v>
      </c>
      <c r="W16" s="36"/>
      <c r="X16" s="24"/>
      <c r="Y16" s="24"/>
      <c r="Z16" s="24"/>
      <c r="AA16" s="24"/>
      <c r="AB16" s="24"/>
      <c r="AC16" s="37" t="s">
        <v>144</v>
      </c>
      <c r="AD16" s="91">
        <f>SUM(AD17:AD56)</f>
        <v>8.2199999999999989</v>
      </c>
      <c r="AE16" s="36"/>
      <c r="AF16" s="24"/>
      <c r="AG16" s="24"/>
      <c r="AH16" s="24"/>
      <c r="AI16" s="88">
        <f>AI19+AI20+AI21+AI22+AI30+AI43</f>
        <v>8.1280000000000001</v>
      </c>
      <c r="AJ16" s="91"/>
      <c r="AK16" s="90" t="s">
        <v>143</v>
      </c>
      <c r="AL16" s="33"/>
      <c r="AM16" s="33"/>
      <c r="AN16" s="33"/>
      <c r="AO16" s="33"/>
    </row>
    <row r="17" spans="1:41" s="22" customFormat="1" ht="28.5" customHeight="1" x14ac:dyDescent="0.2">
      <c r="A17" s="220" t="s">
        <v>197</v>
      </c>
      <c r="B17" s="39" t="s">
        <v>69</v>
      </c>
      <c r="C17" s="27"/>
      <c r="D17" s="27"/>
      <c r="E17" s="27"/>
      <c r="F17" s="27"/>
      <c r="G17" s="27"/>
      <c r="H17" s="27"/>
      <c r="I17" s="19"/>
      <c r="J17" s="23"/>
      <c r="K17" s="19"/>
      <c r="L17" s="19"/>
      <c r="M17" s="19"/>
      <c r="N17" s="19"/>
      <c r="O17" s="19"/>
      <c r="P17" s="19"/>
      <c r="Q17" s="19"/>
      <c r="R17" s="86"/>
      <c r="S17" s="89"/>
      <c r="T17" s="89"/>
      <c r="U17" s="89"/>
      <c r="V17" s="8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5"/>
      <c r="AM17" s="15"/>
      <c r="AN17" s="15"/>
      <c r="AO17" s="15"/>
    </row>
    <row r="18" spans="1:41" s="22" customFormat="1" ht="25.5" x14ac:dyDescent="0.2">
      <c r="A18" s="220" t="s">
        <v>198</v>
      </c>
      <c r="B18" s="39" t="s">
        <v>16</v>
      </c>
      <c r="C18" s="27"/>
      <c r="D18" s="27"/>
      <c r="E18" s="27"/>
      <c r="F18" s="27"/>
      <c r="G18" s="27"/>
      <c r="H18" s="27"/>
      <c r="I18" s="19"/>
      <c r="J18" s="19"/>
      <c r="K18" s="19"/>
      <c r="L18" s="19"/>
      <c r="M18" s="19"/>
      <c r="N18" s="19"/>
      <c r="O18" s="19"/>
      <c r="P18" s="19"/>
      <c r="Q18" s="19"/>
      <c r="R18" s="86"/>
      <c r="S18" s="89"/>
      <c r="T18" s="89"/>
      <c r="U18" s="89"/>
      <c r="V18" s="8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5"/>
      <c r="AM18" s="15"/>
      <c r="AN18" s="15"/>
      <c r="AO18" s="15"/>
    </row>
    <row r="19" spans="1:41" s="203" customFormat="1" ht="101.25" customHeight="1" x14ac:dyDescent="0.2">
      <c r="A19" s="219" t="s">
        <v>13</v>
      </c>
      <c r="B19" s="217" t="s">
        <v>185</v>
      </c>
      <c r="C19" s="205"/>
      <c r="D19" s="198"/>
      <c r="E19" s="198"/>
      <c r="F19" s="198"/>
      <c r="G19" s="198"/>
      <c r="H19" s="198"/>
      <c r="I19" s="199">
        <v>8</v>
      </c>
      <c r="J19" s="199">
        <v>4.12</v>
      </c>
      <c r="K19" s="199"/>
      <c r="L19" s="199"/>
      <c r="M19" s="226"/>
      <c r="N19" s="226"/>
      <c r="O19" s="226"/>
      <c r="P19" s="226"/>
      <c r="Q19" s="199"/>
      <c r="R19" s="201">
        <v>3.7652655400000001</v>
      </c>
      <c r="S19" s="201"/>
      <c r="T19" s="206">
        <f>R19-U19-V19</f>
        <v>0.50889784000000027</v>
      </c>
      <c r="U19" s="201">
        <v>3.1767509999999999</v>
      </c>
      <c r="V19" s="201">
        <v>7.9616699999999999E-2</v>
      </c>
      <c r="W19" s="199"/>
      <c r="X19" s="199"/>
      <c r="Y19" s="199"/>
      <c r="Z19" s="199"/>
      <c r="AA19" s="205">
        <v>2015</v>
      </c>
      <c r="AB19" s="199"/>
      <c r="AC19" s="199" t="s">
        <v>146</v>
      </c>
      <c r="AD19" s="199">
        <v>6.52</v>
      </c>
      <c r="AE19" s="205"/>
      <c r="AF19" s="199"/>
      <c r="AG19" s="199"/>
      <c r="AH19" s="199"/>
      <c r="AI19" s="209"/>
      <c r="AJ19" s="209"/>
      <c r="AK19" s="199"/>
      <c r="AL19" s="225"/>
      <c r="AM19" s="225"/>
      <c r="AN19" s="225"/>
      <c r="AO19" s="225"/>
    </row>
    <row r="20" spans="1:41" s="203" customFormat="1" ht="83.25" customHeight="1" x14ac:dyDescent="0.2">
      <c r="A20" s="219" t="s">
        <v>21</v>
      </c>
      <c r="B20" s="217" t="s">
        <v>180</v>
      </c>
      <c r="C20" s="205"/>
      <c r="D20" s="198"/>
      <c r="E20" s="198"/>
      <c r="F20" s="198"/>
      <c r="G20" s="198"/>
      <c r="H20" s="198"/>
      <c r="I20" s="199">
        <v>5</v>
      </c>
      <c r="J20" s="199">
        <v>1.62</v>
      </c>
      <c r="K20" s="199"/>
      <c r="L20" s="199"/>
      <c r="M20" s="226"/>
      <c r="N20" s="226"/>
      <c r="O20" s="226"/>
      <c r="P20" s="226"/>
      <c r="Q20" s="199"/>
      <c r="R20" s="227">
        <v>2.1353539600000002</v>
      </c>
      <c r="S20" s="201"/>
      <c r="T20" s="206">
        <f>R20-U20-V20</f>
        <v>0.32900436000000027</v>
      </c>
      <c r="U20" s="201">
        <v>1.756589</v>
      </c>
      <c r="V20" s="201">
        <v>4.9760600000000002E-2</v>
      </c>
      <c r="W20" s="199"/>
      <c r="X20" s="199"/>
      <c r="Y20" s="199"/>
      <c r="Z20" s="199"/>
      <c r="AA20" s="205">
        <v>2015</v>
      </c>
      <c r="AB20" s="199"/>
      <c r="AC20" s="199" t="s">
        <v>142</v>
      </c>
      <c r="AD20" s="228">
        <v>1.7</v>
      </c>
      <c r="AE20" s="205"/>
      <c r="AF20" s="199"/>
      <c r="AG20" s="199"/>
      <c r="AH20" s="199"/>
      <c r="AI20" s="209"/>
      <c r="AJ20" s="209"/>
      <c r="AK20" s="199"/>
      <c r="AL20" s="225"/>
      <c r="AM20" s="225"/>
      <c r="AN20" s="225"/>
      <c r="AO20" s="225"/>
    </row>
    <row r="21" spans="1:41" s="203" customFormat="1" ht="171" customHeight="1" x14ac:dyDescent="0.2">
      <c r="A21" s="219" t="s">
        <v>199</v>
      </c>
      <c r="B21" s="217" t="s">
        <v>179</v>
      </c>
      <c r="C21" s="205"/>
      <c r="D21" s="198"/>
      <c r="E21" s="198"/>
      <c r="F21" s="198"/>
      <c r="G21" s="198"/>
      <c r="H21" s="198"/>
      <c r="I21" s="199"/>
      <c r="J21" s="199"/>
      <c r="K21" s="199"/>
      <c r="L21" s="199"/>
      <c r="M21" s="226"/>
      <c r="N21" s="226"/>
      <c r="O21" s="226"/>
      <c r="P21" s="226"/>
      <c r="Q21" s="215" t="s">
        <v>143</v>
      </c>
      <c r="R21" s="201">
        <v>1.69654382</v>
      </c>
      <c r="S21" s="201"/>
      <c r="T21" s="206">
        <f>R21-U21</f>
        <v>0.28070181999999999</v>
      </c>
      <c r="U21" s="201">
        <v>1.415842</v>
      </c>
      <c r="V21" s="201"/>
      <c r="W21" s="199"/>
      <c r="X21" s="199"/>
      <c r="Y21" s="199"/>
      <c r="Z21" s="199"/>
      <c r="AA21" s="205">
        <v>2015</v>
      </c>
      <c r="AB21" s="199"/>
      <c r="AC21" s="199"/>
      <c r="AD21" s="199"/>
      <c r="AE21" s="205"/>
      <c r="AF21" s="199"/>
      <c r="AG21" s="199"/>
      <c r="AH21" s="199"/>
      <c r="AI21" s="209"/>
      <c r="AJ21" s="209"/>
      <c r="AK21" s="215" t="s">
        <v>143</v>
      </c>
      <c r="AL21" s="225"/>
      <c r="AM21" s="225"/>
      <c r="AN21" s="225"/>
      <c r="AO21" s="225"/>
    </row>
    <row r="22" spans="1:41" s="203" customFormat="1" ht="34.5" customHeight="1" x14ac:dyDescent="0.2">
      <c r="A22" s="219">
        <v>4</v>
      </c>
      <c r="B22" s="197" t="s">
        <v>267</v>
      </c>
      <c r="C22" s="198"/>
      <c r="D22" s="198"/>
      <c r="E22" s="198"/>
      <c r="F22" s="198"/>
      <c r="G22" s="198"/>
      <c r="H22" s="198"/>
      <c r="I22" s="199"/>
      <c r="J22" s="199"/>
      <c r="K22" s="199"/>
      <c r="L22" s="199"/>
      <c r="M22" s="199"/>
      <c r="N22" s="201"/>
      <c r="O22" s="201">
        <f>SUM(O26:O29)</f>
        <v>2.92</v>
      </c>
      <c r="P22" s="201"/>
      <c r="Q22" s="201"/>
      <c r="R22" s="201">
        <f>SUM(R26:R29)</f>
        <v>4.4470860000000005</v>
      </c>
      <c r="S22" s="201"/>
      <c r="T22" s="201">
        <f>SUM(T26:T29)</f>
        <v>2.201133</v>
      </c>
      <c r="U22" s="201">
        <f>SUM(U26:U29)</f>
        <v>2.2459530000000001</v>
      </c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>
        <f>SUM(AI26:AI29)</f>
        <v>2.92</v>
      </c>
      <c r="AJ22" s="199"/>
      <c r="AK22" s="199"/>
      <c r="AL22" s="225"/>
      <c r="AM22" s="225"/>
      <c r="AN22" s="225"/>
      <c r="AO22" s="225"/>
    </row>
    <row r="23" spans="1:41" s="22" customFormat="1" hidden="1" x14ac:dyDescent="0.2">
      <c r="A23" s="1">
        <v>4</v>
      </c>
      <c r="B23" s="127"/>
      <c r="C23" s="27"/>
      <c r="D23" s="27"/>
      <c r="E23" s="27"/>
      <c r="F23" s="27"/>
      <c r="G23" s="27"/>
      <c r="H23" s="27"/>
      <c r="I23" s="19"/>
      <c r="J23" s="19"/>
      <c r="K23" s="19"/>
      <c r="L23" s="19"/>
      <c r="M23" s="19"/>
      <c r="N23" s="19"/>
      <c r="O23" s="19"/>
      <c r="P23" s="19"/>
      <c r="Q23" s="19"/>
      <c r="R23" s="86"/>
      <c r="S23" s="89"/>
      <c r="T23" s="89"/>
      <c r="U23" s="89"/>
      <c r="V23" s="8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5"/>
      <c r="AM23" s="15"/>
      <c r="AN23" s="15"/>
      <c r="AO23" s="15"/>
    </row>
    <row r="24" spans="1:41" s="22" customFormat="1" hidden="1" x14ac:dyDescent="0.2">
      <c r="A24" s="1">
        <v>5</v>
      </c>
      <c r="B24" s="127"/>
      <c r="C24" s="27"/>
      <c r="D24" s="27"/>
      <c r="E24" s="27"/>
      <c r="F24" s="27"/>
      <c r="G24" s="27"/>
      <c r="H24" s="27"/>
      <c r="I24" s="19"/>
      <c r="J24" s="19"/>
      <c r="K24" s="19"/>
      <c r="L24" s="19"/>
      <c r="M24" s="19"/>
      <c r="N24" s="19"/>
      <c r="O24" s="19"/>
      <c r="P24" s="19"/>
      <c r="Q24" s="19"/>
      <c r="R24" s="86"/>
      <c r="S24" s="89"/>
      <c r="T24" s="89"/>
      <c r="U24" s="89"/>
      <c r="V24" s="8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5"/>
      <c r="AM24" s="15"/>
      <c r="AN24" s="15"/>
      <c r="AO24" s="15"/>
    </row>
    <row r="25" spans="1:41" s="22" customFormat="1" hidden="1" x14ac:dyDescent="0.2">
      <c r="A25" s="1">
        <v>6</v>
      </c>
      <c r="B25" s="127"/>
      <c r="C25" s="27"/>
      <c r="D25" s="27"/>
      <c r="E25" s="27"/>
      <c r="F25" s="27"/>
      <c r="G25" s="27"/>
      <c r="H25" s="27"/>
      <c r="I25" s="19"/>
      <c r="J25" s="19"/>
      <c r="K25" s="19"/>
      <c r="L25" s="19"/>
      <c r="M25" s="19"/>
      <c r="N25" s="19"/>
      <c r="O25" s="19"/>
      <c r="P25" s="19"/>
      <c r="Q25" s="19"/>
      <c r="R25" s="86"/>
      <c r="S25" s="89"/>
      <c r="T25" s="89"/>
      <c r="U25" s="89"/>
      <c r="V25" s="8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5"/>
      <c r="AM25" s="15"/>
      <c r="AN25" s="15"/>
      <c r="AO25" s="15"/>
    </row>
    <row r="26" spans="1:41" s="22" customFormat="1" ht="62.25" customHeight="1" x14ac:dyDescent="0.2">
      <c r="A26" s="218" t="s">
        <v>205</v>
      </c>
      <c r="B26" s="221" t="s">
        <v>238</v>
      </c>
      <c r="C26" s="3"/>
      <c r="D26" s="27"/>
      <c r="E26" s="27"/>
      <c r="F26" s="27"/>
      <c r="G26" s="27"/>
      <c r="H26" s="27"/>
      <c r="I26" s="19"/>
      <c r="J26" s="19"/>
      <c r="K26" s="19">
        <v>1989</v>
      </c>
      <c r="L26" s="19">
        <v>20</v>
      </c>
      <c r="M26" s="4"/>
      <c r="N26" s="4" t="s">
        <v>177</v>
      </c>
      <c r="O26" s="4">
        <v>0.6</v>
      </c>
      <c r="P26" s="4"/>
      <c r="Q26" s="72"/>
      <c r="R26" s="131">
        <v>0.94975100000000001</v>
      </c>
      <c r="S26" s="89"/>
      <c r="T26" s="131">
        <f>R26-U26</f>
        <v>0.50941800000000004</v>
      </c>
      <c r="U26" s="89">
        <v>0.44033299999999997</v>
      </c>
      <c r="V26" s="89"/>
      <c r="W26" s="19"/>
      <c r="X26" s="19"/>
      <c r="Y26" s="19"/>
      <c r="Z26" s="19"/>
      <c r="AA26" s="3"/>
      <c r="AB26" s="19"/>
      <c r="AC26" s="19"/>
      <c r="AD26" s="19"/>
      <c r="AE26" s="3">
        <v>2015</v>
      </c>
      <c r="AF26" s="19">
        <v>25</v>
      </c>
      <c r="AG26" s="19"/>
      <c r="AH26" s="4" t="s">
        <v>181</v>
      </c>
      <c r="AI26" s="4">
        <v>0.6</v>
      </c>
      <c r="AJ26" s="4"/>
      <c r="AK26" s="72"/>
      <c r="AL26" s="15"/>
      <c r="AM26" s="15"/>
      <c r="AN26" s="15"/>
      <c r="AO26" s="15"/>
    </row>
    <row r="27" spans="1:41" s="22" customFormat="1" ht="62.25" customHeight="1" x14ac:dyDescent="0.2">
      <c r="A27" s="218" t="s">
        <v>206</v>
      </c>
      <c r="B27" s="221" t="s">
        <v>239</v>
      </c>
      <c r="C27" s="3"/>
      <c r="D27" s="27"/>
      <c r="E27" s="27"/>
      <c r="F27" s="27"/>
      <c r="G27" s="27"/>
      <c r="H27" s="27"/>
      <c r="I27" s="19"/>
      <c r="J27" s="19"/>
      <c r="K27" s="19">
        <v>1988</v>
      </c>
      <c r="L27" s="19">
        <v>20</v>
      </c>
      <c r="M27" s="4"/>
      <c r="N27" s="4" t="s">
        <v>177</v>
      </c>
      <c r="O27" s="4">
        <v>0.45</v>
      </c>
      <c r="P27" s="4"/>
      <c r="Q27" s="72"/>
      <c r="R27" s="131">
        <v>0.719692</v>
      </c>
      <c r="S27" s="89"/>
      <c r="T27" s="131">
        <f>R27-U27</f>
        <v>0.38769799999999999</v>
      </c>
      <c r="U27" s="89">
        <v>0.33199400000000001</v>
      </c>
      <c r="V27" s="89"/>
      <c r="W27" s="19"/>
      <c r="X27" s="19"/>
      <c r="Y27" s="19"/>
      <c r="Z27" s="19"/>
      <c r="AA27" s="3"/>
      <c r="AB27" s="19"/>
      <c r="AC27" s="19"/>
      <c r="AD27" s="19"/>
      <c r="AE27" s="3">
        <v>2015</v>
      </c>
      <c r="AF27" s="19">
        <v>25</v>
      </c>
      <c r="AG27" s="19"/>
      <c r="AH27" s="4" t="s">
        <v>181</v>
      </c>
      <c r="AI27" s="4">
        <v>0.45</v>
      </c>
      <c r="AJ27" s="4"/>
      <c r="AK27" s="72"/>
      <c r="AL27" s="15"/>
      <c r="AM27" s="15"/>
      <c r="AN27" s="15"/>
      <c r="AO27" s="15"/>
    </row>
    <row r="28" spans="1:41" s="22" customFormat="1" ht="62.25" customHeight="1" x14ac:dyDescent="0.2">
      <c r="A28" s="218" t="s">
        <v>207</v>
      </c>
      <c r="B28" s="221" t="s">
        <v>240</v>
      </c>
      <c r="C28" s="3"/>
      <c r="D28" s="27"/>
      <c r="E28" s="27"/>
      <c r="F28" s="27"/>
      <c r="G28" s="27"/>
      <c r="H28" s="27"/>
      <c r="I28" s="19"/>
      <c r="J28" s="19"/>
      <c r="K28" s="19">
        <v>1988</v>
      </c>
      <c r="L28" s="19">
        <v>20</v>
      </c>
      <c r="M28" s="4"/>
      <c r="N28" s="4" t="s">
        <v>178</v>
      </c>
      <c r="O28" s="4">
        <v>0.9</v>
      </c>
      <c r="P28" s="4"/>
      <c r="Q28" s="72"/>
      <c r="R28" s="131">
        <v>1.393275</v>
      </c>
      <c r="S28" s="89"/>
      <c r="T28" s="131">
        <f>R28-U28</f>
        <v>0.73487000000000002</v>
      </c>
      <c r="U28" s="89">
        <v>0.65840500000000002</v>
      </c>
      <c r="V28" s="89"/>
      <c r="W28" s="19"/>
      <c r="X28" s="19"/>
      <c r="Y28" s="19"/>
      <c r="Z28" s="19"/>
      <c r="AA28" s="3"/>
      <c r="AB28" s="19"/>
      <c r="AC28" s="19"/>
      <c r="AD28" s="19"/>
      <c r="AE28" s="3">
        <v>2015</v>
      </c>
      <c r="AF28" s="19">
        <v>25</v>
      </c>
      <c r="AG28" s="19"/>
      <c r="AH28" s="4" t="s">
        <v>181</v>
      </c>
      <c r="AI28" s="4">
        <v>0.9</v>
      </c>
      <c r="AJ28" s="4"/>
      <c r="AK28" s="72"/>
      <c r="AL28" s="15"/>
      <c r="AM28" s="15"/>
      <c r="AN28" s="15"/>
      <c r="AO28" s="15"/>
    </row>
    <row r="29" spans="1:41" s="22" customFormat="1" ht="46.5" customHeight="1" x14ac:dyDescent="0.2">
      <c r="A29" s="218" t="s">
        <v>208</v>
      </c>
      <c r="B29" s="221" t="s">
        <v>241</v>
      </c>
      <c r="C29" s="3"/>
      <c r="D29" s="27"/>
      <c r="E29" s="27"/>
      <c r="F29" s="27"/>
      <c r="G29" s="27"/>
      <c r="H29" s="27"/>
      <c r="I29" s="19"/>
      <c r="J29" s="19"/>
      <c r="K29" s="19">
        <v>1977</v>
      </c>
      <c r="L29" s="19">
        <v>20</v>
      </c>
      <c r="M29" s="4"/>
      <c r="N29" s="4" t="s">
        <v>177</v>
      </c>
      <c r="O29" s="4">
        <v>0.97</v>
      </c>
      <c r="P29" s="4"/>
      <c r="Q29" s="72"/>
      <c r="R29" s="131">
        <v>1.384368</v>
      </c>
      <c r="S29" s="89"/>
      <c r="T29" s="131">
        <f>R29-U29</f>
        <v>0.56914700000000007</v>
      </c>
      <c r="U29" s="89">
        <v>0.81522099999999997</v>
      </c>
      <c r="V29" s="89"/>
      <c r="W29" s="19"/>
      <c r="X29" s="19"/>
      <c r="Y29" s="19"/>
      <c r="Z29" s="19"/>
      <c r="AA29" s="3"/>
      <c r="AB29" s="19"/>
      <c r="AC29" s="19"/>
      <c r="AD29" s="19"/>
      <c r="AE29" s="3">
        <v>2015</v>
      </c>
      <c r="AF29" s="19">
        <v>25</v>
      </c>
      <c r="AG29" s="19"/>
      <c r="AH29" s="4" t="s">
        <v>181</v>
      </c>
      <c r="AI29" s="3">
        <v>0.97</v>
      </c>
      <c r="AJ29" s="3"/>
      <c r="AK29" s="72"/>
      <c r="AL29" s="15"/>
      <c r="AM29" s="15"/>
      <c r="AN29" s="15"/>
      <c r="AO29" s="15"/>
    </row>
    <row r="30" spans="1:41" s="203" customFormat="1" ht="30" x14ac:dyDescent="0.2">
      <c r="A30" s="219" t="s">
        <v>202</v>
      </c>
      <c r="B30" s="197" t="s">
        <v>189</v>
      </c>
      <c r="C30" s="198"/>
      <c r="D30" s="198"/>
      <c r="E30" s="198"/>
      <c r="F30" s="198"/>
      <c r="G30" s="198"/>
      <c r="H30" s="198"/>
      <c r="I30" s="199"/>
      <c r="J30" s="199"/>
      <c r="K30" s="199"/>
      <c r="L30" s="199"/>
      <c r="M30" s="199"/>
      <c r="N30" s="199"/>
      <c r="O30" s="201">
        <f>SUM(O31:O41)</f>
        <v>4.08</v>
      </c>
      <c r="P30" s="201"/>
      <c r="Q30" s="201"/>
      <c r="R30" s="201">
        <f>SUM(R31:R41)</f>
        <v>7.9783486400000001</v>
      </c>
      <c r="S30" s="201"/>
      <c r="T30" s="201">
        <f>SUM(T31:T41)</f>
        <v>2.7585486400000003</v>
      </c>
      <c r="U30" s="201">
        <f>SUM(U31:U41)</f>
        <v>5.2198000000000002</v>
      </c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>
        <f>SUM(AI31:AI41)</f>
        <v>4.08</v>
      </c>
      <c r="AJ30" s="201"/>
      <c r="AK30" s="201"/>
      <c r="AL30" s="225"/>
      <c r="AM30" s="225"/>
      <c r="AN30" s="225"/>
      <c r="AO30" s="225"/>
    </row>
    <row r="31" spans="1:41" s="22" customFormat="1" ht="51.75" customHeight="1" x14ac:dyDescent="0.2">
      <c r="A31" s="218" t="s">
        <v>209</v>
      </c>
      <c r="B31" s="221" t="s">
        <v>242</v>
      </c>
      <c r="C31" s="3"/>
      <c r="D31" s="27"/>
      <c r="E31" s="27"/>
      <c r="F31" s="27"/>
      <c r="G31" s="27"/>
      <c r="H31" s="27"/>
      <c r="I31" s="19"/>
      <c r="J31" s="19"/>
      <c r="K31" s="19">
        <v>1988</v>
      </c>
      <c r="L31" s="19">
        <v>15</v>
      </c>
      <c r="M31" s="4" t="s">
        <v>73</v>
      </c>
      <c r="N31" s="4" t="s">
        <v>158</v>
      </c>
      <c r="O31" s="4">
        <v>1.355</v>
      </c>
      <c r="P31" s="4"/>
      <c r="Q31" s="19"/>
      <c r="R31" s="131">
        <v>2.67708016</v>
      </c>
      <c r="S31" s="89"/>
      <c r="T31" s="131">
        <f>R31-U31</f>
        <v>0.69740716000000003</v>
      </c>
      <c r="U31" s="89">
        <v>1.979673</v>
      </c>
      <c r="V31" s="89"/>
      <c r="W31" s="19"/>
      <c r="X31" s="19"/>
      <c r="Y31" s="19"/>
      <c r="Z31" s="19"/>
      <c r="AA31" s="3"/>
      <c r="AB31" s="19"/>
      <c r="AC31" s="19"/>
      <c r="AD31" s="19"/>
      <c r="AE31" s="3">
        <v>2015</v>
      </c>
      <c r="AF31" s="19">
        <v>20</v>
      </c>
      <c r="AG31" s="19" t="s">
        <v>74</v>
      </c>
      <c r="AH31" s="4" t="s">
        <v>165</v>
      </c>
      <c r="AI31" s="85">
        <v>1.355</v>
      </c>
      <c r="AJ31" s="85"/>
      <c r="AK31" s="19"/>
      <c r="AL31" s="15"/>
      <c r="AM31" s="15"/>
      <c r="AN31" s="15"/>
      <c r="AO31" s="15"/>
    </row>
    <row r="32" spans="1:41" s="22" customFormat="1" hidden="1" x14ac:dyDescent="0.2">
      <c r="A32" s="1">
        <v>12</v>
      </c>
      <c r="B32" s="127"/>
      <c r="C32" s="27"/>
      <c r="D32" s="27"/>
      <c r="E32" s="27"/>
      <c r="F32" s="27"/>
      <c r="G32" s="27"/>
      <c r="H32" s="27"/>
      <c r="I32" s="19"/>
      <c r="J32" s="19"/>
      <c r="K32" s="19"/>
      <c r="L32" s="19"/>
      <c r="M32" s="19"/>
      <c r="N32" s="19"/>
      <c r="O32" s="19"/>
      <c r="P32" s="19"/>
      <c r="Q32" s="19"/>
      <c r="R32" s="86"/>
      <c r="S32" s="89"/>
      <c r="T32" s="89"/>
      <c r="U32" s="89"/>
      <c r="V32" s="8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5"/>
      <c r="AM32" s="15"/>
      <c r="AN32" s="15"/>
      <c r="AO32" s="15"/>
    </row>
    <row r="33" spans="1:41" s="22" customFormat="1" hidden="1" x14ac:dyDescent="0.2">
      <c r="A33" s="1">
        <v>13</v>
      </c>
      <c r="B33" s="127"/>
      <c r="C33" s="27"/>
      <c r="D33" s="27"/>
      <c r="E33" s="27"/>
      <c r="F33" s="27"/>
      <c r="G33" s="27"/>
      <c r="H33" s="27"/>
      <c r="I33" s="19"/>
      <c r="J33" s="19"/>
      <c r="K33" s="19"/>
      <c r="L33" s="19"/>
      <c r="M33" s="19"/>
      <c r="N33" s="19"/>
      <c r="O33" s="19"/>
      <c r="P33" s="19"/>
      <c r="Q33" s="19"/>
      <c r="R33" s="86"/>
      <c r="S33" s="89"/>
      <c r="T33" s="89"/>
      <c r="U33" s="89"/>
      <c r="V33" s="8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5"/>
      <c r="AM33" s="15"/>
      <c r="AN33" s="15"/>
      <c r="AO33" s="15"/>
    </row>
    <row r="34" spans="1:41" s="22" customFormat="1" hidden="1" x14ac:dyDescent="0.2">
      <c r="A34" s="1">
        <v>14</v>
      </c>
      <c r="B34" s="127"/>
      <c r="C34" s="27"/>
      <c r="D34" s="27"/>
      <c r="E34" s="27"/>
      <c r="F34" s="27"/>
      <c r="G34" s="27"/>
      <c r="H34" s="27"/>
      <c r="I34" s="19"/>
      <c r="J34" s="19"/>
      <c r="K34" s="19"/>
      <c r="L34" s="19"/>
      <c r="M34" s="19"/>
      <c r="N34" s="19"/>
      <c r="O34" s="19"/>
      <c r="P34" s="19"/>
      <c r="Q34" s="19"/>
      <c r="R34" s="86"/>
      <c r="S34" s="89"/>
      <c r="T34" s="89"/>
      <c r="U34" s="89"/>
      <c r="V34" s="8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5"/>
      <c r="AM34" s="15"/>
      <c r="AN34" s="15"/>
      <c r="AO34" s="15"/>
    </row>
    <row r="35" spans="1:41" s="22" customFormat="1" ht="45" customHeight="1" x14ac:dyDescent="0.2">
      <c r="A35" s="218" t="s">
        <v>213</v>
      </c>
      <c r="B35" s="221" t="s">
        <v>268</v>
      </c>
      <c r="C35" s="3"/>
      <c r="D35" s="27"/>
      <c r="E35" s="27"/>
      <c r="F35" s="27"/>
      <c r="G35" s="27"/>
      <c r="H35" s="27"/>
      <c r="I35" s="19"/>
      <c r="J35" s="19"/>
      <c r="K35" s="19">
        <v>1980</v>
      </c>
      <c r="L35" s="19">
        <v>15</v>
      </c>
      <c r="M35" s="4" t="s">
        <v>73</v>
      </c>
      <c r="N35" s="4" t="s">
        <v>153</v>
      </c>
      <c r="O35" s="4">
        <v>0.96499999999999997</v>
      </c>
      <c r="P35" s="4"/>
      <c r="Q35" s="19"/>
      <c r="R35" s="131">
        <v>1.9125864800000001</v>
      </c>
      <c r="S35" s="89"/>
      <c r="T35" s="131">
        <f>R35-U35</f>
        <v>0.49356348000000017</v>
      </c>
      <c r="U35" s="89">
        <v>1.4190229999999999</v>
      </c>
      <c r="V35" s="89"/>
      <c r="W35" s="19"/>
      <c r="X35" s="19"/>
      <c r="Y35" s="19"/>
      <c r="Z35" s="19"/>
      <c r="AA35" s="3"/>
      <c r="AB35" s="19"/>
      <c r="AC35" s="19"/>
      <c r="AD35" s="19"/>
      <c r="AE35" s="3">
        <v>2015</v>
      </c>
      <c r="AF35" s="19">
        <v>20</v>
      </c>
      <c r="AG35" s="19" t="s">
        <v>74</v>
      </c>
      <c r="AH35" s="4" t="s">
        <v>165</v>
      </c>
      <c r="AI35" s="85">
        <v>0.96499999999999997</v>
      </c>
      <c r="AJ35" s="85"/>
      <c r="AK35" s="19"/>
      <c r="AL35" s="15"/>
      <c r="AM35" s="15"/>
      <c r="AN35" s="15"/>
      <c r="AO35" s="15"/>
    </row>
    <row r="36" spans="1:41" s="22" customFormat="1" hidden="1" x14ac:dyDescent="0.2">
      <c r="A36" s="1">
        <v>16</v>
      </c>
      <c r="B36" s="127"/>
      <c r="C36" s="27"/>
      <c r="D36" s="27"/>
      <c r="E36" s="27"/>
      <c r="F36" s="27"/>
      <c r="G36" s="27"/>
      <c r="H36" s="27"/>
      <c r="I36" s="19"/>
      <c r="J36" s="19"/>
      <c r="K36" s="19"/>
      <c r="L36" s="19"/>
      <c r="M36" s="19"/>
      <c r="N36" s="19"/>
      <c r="O36" s="19"/>
      <c r="P36" s="19"/>
      <c r="Q36" s="19"/>
      <c r="R36" s="86"/>
      <c r="S36" s="89"/>
      <c r="T36" s="89"/>
      <c r="U36" s="89"/>
      <c r="V36" s="8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5"/>
      <c r="AM36" s="15"/>
      <c r="AN36" s="15"/>
      <c r="AO36" s="15"/>
    </row>
    <row r="37" spans="1:41" s="22" customFormat="1" hidden="1" x14ac:dyDescent="0.2">
      <c r="A37" s="1">
        <v>17</v>
      </c>
      <c r="B37" s="127"/>
      <c r="C37" s="27"/>
      <c r="D37" s="27"/>
      <c r="E37" s="27"/>
      <c r="F37" s="27"/>
      <c r="G37" s="27"/>
      <c r="H37" s="27"/>
      <c r="I37" s="19"/>
      <c r="J37" s="19"/>
      <c r="K37" s="19"/>
      <c r="L37" s="19"/>
      <c r="M37" s="19"/>
      <c r="N37" s="19"/>
      <c r="O37" s="19"/>
      <c r="P37" s="19"/>
      <c r="Q37" s="19"/>
      <c r="R37" s="86"/>
      <c r="S37" s="89"/>
      <c r="T37" s="89"/>
      <c r="U37" s="89"/>
      <c r="V37" s="8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5"/>
      <c r="AM37" s="15"/>
      <c r="AN37" s="15"/>
      <c r="AO37" s="15"/>
    </row>
    <row r="38" spans="1:41" s="22" customFormat="1" hidden="1" x14ac:dyDescent="0.2">
      <c r="A38" s="1">
        <v>18</v>
      </c>
      <c r="B38" s="127"/>
      <c r="C38" s="27"/>
      <c r="D38" s="27"/>
      <c r="E38" s="27"/>
      <c r="F38" s="27"/>
      <c r="G38" s="27"/>
      <c r="H38" s="27"/>
      <c r="I38" s="19"/>
      <c r="J38" s="19"/>
      <c r="K38" s="19"/>
      <c r="L38" s="19"/>
      <c r="M38" s="19"/>
      <c r="N38" s="19"/>
      <c r="O38" s="19"/>
      <c r="P38" s="19"/>
      <c r="Q38" s="19"/>
      <c r="R38" s="86"/>
      <c r="S38" s="89"/>
      <c r="T38" s="89"/>
      <c r="U38" s="89"/>
      <c r="V38" s="8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5"/>
      <c r="AM38" s="15"/>
      <c r="AN38" s="15"/>
      <c r="AO38" s="15"/>
    </row>
    <row r="39" spans="1:41" s="22" customFormat="1" hidden="1" x14ac:dyDescent="0.2">
      <c r="A39" s="1">
        <v>19</v>
      </c>
      <c r="B39" s="127"/>
      <c r="C39" s="27"/>
      <c r="D39" s="27"/>
      <c r="E39" s="27"/>
      <c r="F39" s="27"/>
      <c r="G39" s="27"/>
      <c r="H39" s="27"/>
      <c r="I39" s="19"/>
      <c r="J39" s="19"/>
      <c r="K39" s="19"/>
      <c r="L39" s="19"/>
      <c r="M39" s="19"/>
      <c r="N39" s="19"/>
      <c r="O39" s="19"/>
      <c r="P39" s="19"/>
      <c r="Q39" s="19"/>
      <c r="R39" s="86"/>
      <c r="S39" s="89"/>
      <c r="T39" s="89"/>
      <c r="U39" s="89"/>
      <c r="V39" s="8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5"/>
      <c r="AM39" s="15"/>
      <c r="AN39" s="15"/>
      <c r="AO39" s="15"/>
    </row>
    <row r="40" spans="1:41" s="22" customFormat="1" hidden="1" x14ac:dyDescent="0.2">
      <c r="A40" s="1">
        <v>20</v>
      </c>
      <c r="B40" s="127"/>
      <c r="C40" s="27"/>
      <c r="D40" s="27"/>
      <c r="E40" s="27"/>
      <c r="F40" s="27"/>
      <c r="G40" s="27"/>
      <c r="H40" s="27"/>
      <c r="I40" s="19"/>
      <c r="J40" s="19"/>
      <c r="K40" s="19"/>
      <c r="L40" s="19"/>
      <c r="M40" s="19"/>
      <c r="N40" s="19"/>
      <c r="O40" s="19"/>
      <c r="P40" s="19"/>
      <c r="Q40" s="19"/>
      <c r="R40" s="86"/>
      <c r="S40" s="89"/>
      <c r="T40" s="89"/>
      <c r="U40" s="89"/>
      <c r="V40" s="8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5"/>
      <c r="AM40" s="15"/>
      <c r="AN40" s="15"/>
      <c r="AO40" s="15"/>
    </row>
    <row r="41" spans="1:41" s="22" customFormat="1" ht="62.25" customHeight="1" x14ac:dyDescent="0.2">
      <c r="A41" s="218" t="s">
        <v>219</v>
      </c>
      <c r="B41" s="222" t="s">
        <v>252</v>
      </c>
      <c r="C41" s="3"/>
      <c r="D41" s="27"/>
      <c r="E41" s="27"/>
      <c r="F41" s="27"/>
      <c r="G41" s="27"/>
      <c r="H41" s="27"/>
      <c r="I41" s="19"/>
      <c r="J41" s="19"/>
      <c r="K41" s="19">
        <v>1990</v>
      </c>
      <c r="L41" s="19">
        <v>15</v>
      </c>
      <c r="M41" s="4" t="s">
        <v>73</v>
      </c>
      <c r="N41" s="4" t="s">
        <v>159</v>
      </c>
      <c r="O41" s="4">
        <v>1.76</v>
      </c>
      <c r="P41" s="4"/>
      <c r="Q41" s="72"/>
      <c r="R41" s="131">
        <v>3.3886820000000002</v>
      </c>
      <c r="S41" s="89"/>
      <c r="T41" s="131">
        <f>R41-U41</f>
        <v>1.5675780000000001</v>
      </c>
      <c r="U41" s="89">
        <v>1.8211040000000001</v>
      </c>
      <c r="V41" s="89"/>
      <c r="W41" s="19"/>
      <c r="X41" s="19"/>
      <c r="Y41" s="19"/>
      <c r="Z41" s="19"/>
      <c r="AA41" s="3"/>
      <c r="AB41" s="19"/>
      <c r="AC41" s="19"/>
      <c r="AD41" s="19"/>
      <c r="AE41" s="3">
        <v>2015</v>
      </c>
      <c r="AF41" s="19">
        <v>20</v>
      </c>
      <c r="AG41" s="19" t="s">
        <v>74</v>
      </c>
      <c r="AH41" s="4" t="s">
        <v>165</v>
      </c>
      <c r="AI41" s="4">
        <v>1.76</v>
      </c>
      <c r="AJ41" s="4"/>
      <c r="AK41" s="72"/>
      <c r="AL41" s="15"/>
      <c r="AM41" s="15"/>
      <c r="AN41" s="15"/>
      <c r="AO41" s="15"/>
    </row>
    <row r="42" spans="1:41" s="22" customFormat="1" ht="47.25" hidden="1" x14ac:dyDescent="0.2">
      <c r="A42" s="1">
        <v>22</v>
      </c>
      <c r="B42" s="126" t="s">
        <v>114</v>
      </c>
      <c r="C42" s="27"/>
      <c r="D42" s="27"/>
      <c r="E42" s="27"/>
      <c r="F42" s="27"/>
      <c r="G42" s="27"/>
      <c r="H42" s="27"/>
      <c r="I42" s="19"/>
      <c r="J42" s="19"/>
      <c r="K42" s="19"/>
      <c r="L42" s="19"/>
      <c r="M42" s="19"/>
      <c r="N42" s="19"/>
      <c r="O42" s="19"/>
      <c r="P42" s="19"/>
      <c r="Q42" s="19"/>
      <c r="R42" s="86"/>
      <c r="S42" s="89"/>
      <c r="T42" s="89"/>
      <c r="U42" s="89"/>
      <c r="V42" s="8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5"/>
      <c r="AM42" s="15"/>
      <c r="AN42" s="15"/>
      <c r="AO42" s="15"/>
    </row>
    <row r="43" spans="1:41" s="203" customFormat="1" ht="15" x14ac:dyDescent="0.2">
      <c r="A43" s="219" t="s">
        <v>221</v>
      </c>
      <c r="B43" s="224" t="s">
        <v>187</v>
      </c>
      <c r="C43" s="198"/>
      <c r="D43" s="198"/>
      <c r="E43" s="198"/>
      <c r="F43" s="198"/>
      <c r="G43" s="198"/>
      <c r="H43" s="198"/>
      <c r="I43" s="199"/>
      <c r="J43" s="199"/>
      <c r="K43" s="199"/>
      <c r="L43" s="199"/>
      <c r="M43" s="199"/>
      <c r="N43" s="199"/>
      <c r="O43" s="201">
        <f>SUM(O44:O56)</f>
        <v>1.1280000000000001</v>
      </c>
      <c r="P43" s="201"/>
      <c r="Q43" s="201"/>
      <c r="R43" s="201">
        <f>SUM(R44:R56)</f>
        <v>1.1772576799999999</v>
      </c>
      <c r="S43" s="201"/>
      <c r="T43" s="201">
        <f>SUM(T44:T56)</f>
        <v>0.44423467999999999</v>
      </c>
      <c r="U43" s="201">
        <f>SUM(U44:U56)</f>
        <v>0.73302299999999998</v>
      </c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>
        <f>SUM(AI44:AI56)</f>
        <v>1.1280000000000001</v>
      </c>
      <c r="AJ43" s="199"/>
      <c r="AK43" s="199"/>
      <c r="AL43" s="225"/>
      <c r="AM43" s="225"/>
      <c r="AN43" s="225"/>
      <c r="AO43" s="225"/>
    </row>
    <row r="44" spans="1:41" s="22" customFormat="1" ht="42" customHeight="1" x14ac:dyDescent="0.2">
      <c r="A44" s="218" t="s">
        <v>222</v>
      </c>
      <c r="B44" s="221" t="s">
        <v>253</v>
      </c>
      <c r="C44" s="3"/>
      <c r="D44" s="27"/>
      <c r="E44" s="27"/>
      <c r="F44" s="27"/>
      <c r="G44" s="27"/>
      <c r="H44" s="27"/>
      <c r="I44" s="19"/>
      <c r="J44" s="19"/>
      <c r="K44" s="19">
        <v>1980</v>
      </c>
      <c r="L44" s="19">
        <v>15</v>
      </c>
      <c r="M44" s="4" t="s">
        <v>73</v>
      </c>
      <c r="N44" s="4" t="s">
        <v>151</v>
      </c>
      <c r="O44" s="4">
        <v>0.46300000000000002</v>
      </c>
      <c r="P44" s="4"/>
      <c r="Q44" s="19"/>
      <c r="R44" s="131">
        <v>0.47636718</v>
      </c>
      <c r="S44" s="89"/>
      <c r="T44" s="131">
        <f>R44-U44</f>
        <v>0.17791318</v>
      </c>
      <c r="U44" s="89">
        <f>'прил 1.2.'!T46</f>
        <v>0.298454</v>
      </c>
      <c r="V44" s="89"/>
      <c r="W44" s="19"/>
      <c r="X44" s="19"/>
      <c r="Y44" s="19"/>
      <c r="Z44" s="19"/>
      <c r="AA44" s="3"/>
      <c r="AB44" s="19"/>
      <c r="AC44" s="19"/>
      <c r="AD44" s="19"/>
      <c r="AE44" s="3">
        <v>2015</v>
      </c>
      <c r="AF44" s="19">
        <v>20</v>
      </c>
      <c r="AG44" s="19" t="s">
        <v>74</v>
      </c>
      <c r="AH44" s="19" t="s">
        <v>163</v>
      </c>
      <c r="AI44" s="85">
        <v>0.46300000000000002</v>
      </c>
      <c r="AJ44" s="85"/>
      <c r="AK44" s="19"/>
      <c r="AL44" s="15"/>
      <c r="AM44" s="15"/>
      <c r="AN44" s="15"/>
      <c r="AO44" s="15"/>
    </row>
    <row r="45" spans="1:41" s="22" customFormat="1" hidden="1" x14ac:dyDescent="0.2">
      <c r="A45" s="1">
        <v>24</v>
      </c>
      <c r="B45" s="127"/>
      <c r="C45" s="27"/>
      <c r="D45" s="27"/>
      <c r="E45" s="27"/>
      <c r="F45" s="27"/>
      <c r="G45" s="27"/>
      <c r="H45" s="27"/>
      <c r="I45" s="19"/>
      <c r="J45" s="19"/>
      <c r="K45" s="19"/>
      <c r="L45" s="19"/>
      <c r="M45" s="19"/>
      <c r="N45" s="19"/>
      <c r="O45" s="19"/>
      <c r="P45" s="19"/>
      <c r="Q45" s="19"/>
      <c r="R45" s="86"/>
      <c r="S45" s="89"/>
      <c r="T45" s="89"/>
      <c r="U45" s="89"/>
      <c r="V45" s="8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5"/>
      <c r="AM45" s="15"/>
      <c r="AN45" s="15"/>
      <c r="AO45" s="15"/>
    </row>
    <row r="46" spans="1:41" s="22" customFormat="1" hidden="1" x14ac:dyDescent="0.2">
      <c r="A46" s="1">
        <v>25</v>
      </c>
      <c r="B46" s="127"/>
      <c r="C46" s="27"/>
      <c r="D46" s="27"/>
      <c r="E46" s="27"/>
      <c r="F46" s="27"/>
      <c r="G46" s="27"/>
      <c r="H46" s="27"/>
      <c r="I46" s="19"/>
      <c r="J46" s="19"/>
      <c r="K46" s="19"/>
      <c r="L46" s="19"/>
      <c r="M46" s="19"/>
      <c r="N46" s="19"/>
      <c r="O46" s="19"/>
      <c r="P46" s="19"/>
      <c r="Q46" s="19"/>
      <c r="R46" s="86"/>
      <c r="S46" s="89"/>
      <c r="T46" s="89"/>
      <c r="U46" s="89"/>
      <c r="V46" s="8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5"/>
      <c r="AM46" s="15"/>
      <c r="AN46" s="15"/>
      <c r="AO46" s="15"/>
    </row>
    <row r="47" spans="1:41" s="22" customFormat="1" hidden="1" x14ac:dyDescent="0.2">
      <c r="A47" s="1">
        <v>26</v>
      </c>
      <c r="B47" s="127"/>
      <c r="C47" s="27"/>
      <c r="D47" s="27"/>
      <c r="E47" s="27"/>
      <c r="F47" s="27"/>
      <c r="G47" s="27"/>
      <c r="H47" s="27"/>
      <c r="I47" s="19"/>
      <c r="J47" s="19"/>
      <c r="K47" s="19"/>
      <c r="L47" s="19"/>
      <c r="M47" s="19"/>
      <c r="N47" s="19"/>
      <c r="O47" s="19"/>
      <c r="P47" s="19"/>
      <c r="Q47" s="19"/>
      <c r="R47" s="86"/>
      <c r="S47" s="89"/>
      <c r="T47" s="89"/>
      <c r="U47" s="89"/>
      <c r="V47" s="8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5"/>
      <c r="AM47" s="15"/>
      <c r="AN47" s="15"/>
      <c r="AO47" s="15"/>
    </row>
    <row r="48" spans="1:41" s="22" customFormat="1" hidden="1" x14ac:dyDescent="0.2">
      <c r="A48" s="1">
        <v>27</v>
      </c>
      <c r="B48" s="127"/>
      <c r="C48" s="27"/>
      <c r="D48" s="27"/>
      <c r="E48" s="27"/>
      <c r="F48" s="27"/>
      <c r="G48" s="27"/>
      <c r="H48" s="27"/>
      <c r="I48" s="19"/>
      <c r="J48" s="19"/>
      <c r="K48" s="19"/>
      <c r="L48" s="19"/>
      <c r="M48" s="19"/>
      <c r="N48" s="19"/>
      <c r="O48" s="19"/>
      <c r="P48" s="19"/>
      <c r="Q48" s="19"/>
      <c r="R48" s="86"/>
      <c r="S48" s="89"/>
      <c r="T48" s="89"/>
      <c r="U48" s="89"/>
      <c r="V48" s="8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5"/>
      <c r="AM48" s="15"/>
      <c r="AN48" s="15"/>
      <c r="AO48" s="15"/>
    </row>
    <row r="49" spans="1:41" s="22" customFormat="1" hidden="1" x14ac:dyDescent="0.2">
      <c r="A49" s="1">
        <v>28</v>
      </c>
      <c r="B49" s="127"/>
      <c r="C49" s="27"/>
      <c r="D49" s="27"/>
      <c r="E49" s="27"/>
      <c r="F49" s="27"/>
      <c r="G49" s="27"/>
      <c r="H49" s="27"/>
      <c r="I49" s="19"/>
      <c r="J49" s="19"/>
      <c r="K49" s="19"/>
      <c r="L49" s="19"/>
      <c r="M49" s="19"/>
      <c r="N49" s="19"/>
      <c r="O49" s="19"/>
      <c r="P49" s="19"/>
      <c r="Q49" s="19"/>
      <c r="R49" s="86"/>
      <c r="S49" s="89"/>
      <c r="T49" s="89"/>
      <c r="U49" s="89"/>
      <c r="V49" s="8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5"/>
      <c r="AM49" s="15"/>
      <c r="AN49" s="15"/>
      <c r="AO49" s="15"/>
    </row>
    <row r="50" spans="1:41" s="22" customFormat="1" hidden="1" x14ac:dyDescent="0.2">
      <c r="A50" s="1">
        <v>29</v>
      </c>
      <c r="B50" s="127"/>
      <c r="C50" s="27"/>
      <c r="D50" s="27"/>
      <c r="E50" s="27"/>
      <c r="F50" s="27"/>
      <c r="G50" s="27"/>
      <c r="H50" s="27"/>
      <c r="I50" s="19"/>
      <c r="J50" s="19"/>
      <c r="K50" s="19"/>
      <c r="L50" s="19"/>
      <c r="M50" s="19"/>
      <c r="N50" s="19"/>
      <c r="O50" s="19"/>
      <c r="P50" s="19"/>
      <c r="Q50" s="19"/>
      <c r="R50" s="86"/>
      <c r="S50" s="89"/>
      <c r="T50" s="89"/>
      <c r="U50" s="89"/>
      <c r="V50" s="8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5"/>
      <c r="AM50" s="15"/>
      <c r="AN50" s="15"/>
      <c r="AO50" s="15"/>
    </row>
    <row r="51" spans="1:41" s="22" customFormat="1" hidden="1" x14ac:dyDescent="0.2">
      <c r="A51" s="1">
        <v>30</v>
      </c>
      <c r="B51" s="127"/>
      <c r="C51" s="27"/>
      <c r="D51" s="27"/>
      <c r="E51" s="27"/>
      <c r="F51" s="27"/>
      <c r="G51" s="27"/>
      <c r="H51" s="27"/>
      <c r="I51" s="19"/>
      <c r="J51" s="19"/>
      <c r="K51" s="19"/>
      <c r="L51" s="19"/>
      <c r="M51" s="19"/>
      <c r="N51" s="19"/>
      <c r="O51" s="19"/>
      <c r="P51" s="19"/>
      <c r="Q51" s="19"/>
      <c r="R51" s="86"/>
      <c r="S51" s="89"/>
      <c r="T51" s="89"/>
      <c r="U51" s="89"/>
      <c r="V51" s="8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5"/>
      <c r="AM51" s="15"/>
      <c r="AN51" s="15"/>
      <c r="AO51" s="15"/>
    </row>
    <row r="52" spans="1:41" s="22" customFormat="1" hidden="1" x14ac:dyDescent="0.2">
      <c r="A52" s="1">
        <v>31</v>
      </c>
      <c r="B52" s="127"/>
      <c r="C52" s="27"/>
      <c r="D52" s="27"/>
      <c r="E52" s="27"/>
      <c r="F52" s="27"/>
      <c r="G52" s="27"/>
      <c r="H52" s="27"/>
      <c r="I52" s="19"/>
      <c r="J52" s="19"/>
      <c r="K52" s="19"/>
      <c r="L52" s="19"/>
      <c r="M52" s="19"/>
      <c r="N52" s="19"/>
      <c r="O52" s="19"/>
      <c r="P52" s="19"/>
      <c r="Q52" s="19"/>
      <c r="R52" s="86"/>
      <c r="S52" s="89"/>
      <c r="T52" s="89"/>
      <c r="U52" s="89"/>
      <c r="V52" s="8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5"/>
      <c r="AM52" s="15"/>
      <c r="AN52" s="15"/>
      <c r="AO52" s="15"/>
    </row>
    <row r="53" spans="1:41" s="22" customFormat="1" hidden="1" x14ac:dyDescent="0.2">
      <c r="A53" s="1">
        <v>32</v>
      </c>
      <c r="B53" s="127"/>
      <c r="C53" s="27"/>
      <c r="D53" s="27"/>
      <c r="E53" s="27"/>
      <c r="F53" s="27"/>
      <c r="G53" s="27"/>
      <c r="H53" s="27"/>
      <c r="I53" s="19"/>
      <c r="J53" s="19"/>
      <c r="K53" s="19"/>
      <c r="L53" s="19"/>
      <c r="M53" s="19"/>
      <c r="N53" s="19"/>
      <c r="O53" s="19"/>
      <c r="P53" s="19"/>
      <c r="Q53" s="19"/>
      <c r="R53" s="86"/>
      <c r="S53" s="89"/>
      <c r="T53" s="89"/>
      <c r="U53" s="89"/>
      <c r="V53" s="8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5"/>
      <c r="AM53" s="15"/>
      <c r="AN53" s="15"/>
      <c r="AO53" s="15"/>
    </row>
    <row r="54" spans="1:41" s="22" customFormat="1" hidden="1" x14ac:dyDescent="0.2">
      <c r="A54" s="1">
        <v>33</v>
      </c>
      <c r="B54" s="127"/>
      <c r="C54" s="27"/>
      <c r="D54" s="27"/>
      <c r="E54" s="27"/>
      <c r="F54" s="27"/>
      <c r="G54" s="27"/>
      <c r="H54" s="27"/>
      <c r="I54" s="19"/>
      <c r="J54" s="19"/>
      <c r="K54" s="19"/>
      <c r="L54" s="19"/>
      <c r="M54" s="19"/>
      <c r="N54" s="19"/>
      <c r="O54" s="19"/>
      <c r="P54" s="19"/>
      <c r="Q54" s="19"/>
      <c r="R54" s="86"/>
      <c r="S54" s="89"/>
      <c r="T54" s="89"/>
      <c r="U54" s="89"/>
      <c r="V54" s="8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5"/>
      <c r="AM54" s="15"/>
      <c r="AN54" s="15"/>
      <c r="AO54" s="15"/>
    </row>
    <row r="55" spans="1:41" s="22" customFormat="1" hidden="1" x14ac:dyDescent="0.2">
      <c r="A55" s="1">
        <v>34</v>
      </c>
      <c r="B55" s="127"/>
      <c r="C55" s="27"/>
      <c r="D55" s="27"/>
      <c r="E55" s="27"/>
      <c r="F55" s="27"/>
      <c r="G55" s="27"/>
      <c r="H55" s="27"/>
      <c r="I55" s="19"/>
      <c r="J55" s="19"/>
      <c r="K55" s="19"/>
      <c r="L55" s="19"/>
      <c r="M55" s="19"/>
      <c r="N55" s="19"/>
      <c r="O55" s="19"/>
      <c r="P55" s="19"/>
      <c r="Q55" s="19"/>
      <c r="R55" s="86"/>
      <c r="S55" s="89"/>
      <c r="T55" s="89"/>
      <c r="U55" s="89"/>
      <c r="V55" s="8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5"/>
      <c r="AM55" s="15"/>
      <c r="AN55" s="15"/>
      <c r="AO55" s="15"/>
    </row>
    <row r="56" spans="1:41" s="22" customFormat="1" ht="38.25" customHeight="1" x14ac:dyDescent="0.2">
      <c r="A56" s="218" t="s">
        <v>234</v>
      </c>
      <c r="B56" s="221" t="s">
        <v>265</v>
      </c>
      <c r="C56" s="3"/>
      <c r="D56" s="27"/>
      <c r="E56" s="27"/>
      <c r="F56" s="27"/>
      <c r="G56" s="27"/>
      <c r="H56" s="27"/>
      <c r="I56" s="19"/>
      <c r="J56" s="19"/>
      <c r="K56" s="19">
        <v>1977</v>
      </c>
      <c r="L56" s="19">
        <v>15</v>
      </c>
      <c r="M56" s="4" t="s">
        <v>73</v>
      </c>
      <c r="N56" s="4" t="s">
        <v>152</v>
      </c>
      <c r="O56" s="4">
        <v>0.66500000000000004</v>
      </c>
      <c r="P56" s="4"/>
      <c r="Q56" s="19"/>
      <c r="R56" s="131">
        <v>0.70089049999999997</v>
      </c>
      <c r="S56" s="89"/>
      <c r="T56" s="131">
        <f>R56-U56</f>
        <v>0.26632149999999999</v>
      </c>
      <c r="U56" s="89">
        <v>0.43456899999999998</v>
      </c>
      <c r="V56" s="89"/>
      <c r="W56" s="19"/>
      <c r="X56" s="19"/>
      <c r="Y56" s="19"/>
      <c r="Z56" s="19"/>
      <c r="AA56" s="3"/>
      <c r="AB56" s="19"/>
      <c r="AC56" s="19"/>
      <c r="AD56" s="19"/>
      <c r="AE56" s="3">
        <v>2015</v>
      </c>
      <c r="AF56" s="19">
        <v>20</v>
      </c>
      <c r="AG56" s="19" t="s">
        <v>74</v>
      </c>
      <c r="AH56" s="19" t="s">
        <v>163</v>
      </c>
      <c r="AI56" s="85">
        <v>0.66500000000000004</v>
      </c>
      <c r="AJ56" s="85"/>
      <c r="AK56" s="19"/>
      <c r="AL56" s="15"/>
      <c r="AM56" s="15"/>
      <c r="AN56" s="15"/>
      <c r="AO56" s="15"/>
    </row>
    <row r="57" spans="1:41" s="22" customFormat="1" ht="25.5" x14ac:dyDescent="0.2">
      <c r="A57" s="1"/>
      <c r="B57" s="39" t="s">
        <v>17</v>
      </c>
      <c r="C57" s="3"/>
      <c r="D57" s="27"/>
      <c r="E57" s="27"/>
      <c r="F57" s="27"/>
      <c r="G57" s="27"/>
      <c r="H57" s="27"/>
      <c r="I57" s="19"/>
      <c r="J57" s="19"/>
      <c r="K57" s="19"/>
      <c r="L57" s="19"/>
      <c r="M57" s="19"/>
      <c r="N57" s="19"/>
      <c r="O57" s="19"/>
      <c r="P57" s="19"/>
      <c r="Q57" s="19"/>
      <c r="R57" s="132"/>
      <c r="S57" s="89"/>
      <c r="T57" s="89"/>
      <c r="U57" s="89"/>
      <c r="V57" s="89"/>
      <c r="W57" s="19"/>
      <c r="X57" s="19"/>
      <c r="Y57" s="19"/>
      <c r="Z57" s="19"/>
      <c r="AA57" s="3"/>
      <c r="AB57" s="19"/>
      <c r="AC57" s="19"/>
      <c r="AD57" s="19"/>
      <c r="AE57" s="3"/>
      <c r="AF57" s="19"/>
      <c r="AG57" s="19"/>
      <c r="AH57" s="19"/>
      <c r="AI57" s="19"/>
      <c r="AJ57" s="19"/>
      <c r="AK57" s="19"/>
      <c r="AL57" s="15"/>
      <c r="AM57" s="15"/>
      <c r="AN57" s="15"/>
      <c r="AO57" s="15"/>
    </row>
    <row r="58" spans="1:41" s="22" customFormat="1" x14ac:dyDescent="0.2">
      <c r="A58" s="1"/>
      <c r="B58" s="41"/>
      <c r="C58" s="3"/>
      <c r="D58" s="27"/>
      <c r="E58" s="27"/>
      <c r="F58" s="27"/>
      <c r="G58" s="27"/>
      <c r="H58" s="27"/>
      <c r="I58" s="19"/>
      <c r="J58" s="19"/>
      <c r="K58" s="19"/>
      <c r="L58" s="19"/>
      <c r="M58" s="19"/>
      <c r="N58" s="19"/>
      <c r="O58" s="19"/>
      <c r="P58" s="19"/>
      <c r="Q58" s="19"/>
      <c r="R58" s="132"/>
      <c r="S58" s="89"/>
      <c r="T58" s="89"/>
      <c r="U58" s="89"/>
      <c r="V58" s="89"/>
      <c r="W58" s="19"/>
      <c r="X58" s="19"/>
      <c r="Y58" s="19"/>
      <c r="Z58" s="19"/>
      <c r="AA58" s="3"/>
      <c r="AB58" s="19"/>
      <c r="AC58" s="19"/>
      <c r="AD58" s="19"/>
      <c r="AE58" s="3"/>
      <c r="AF58" s="19"/>
      <c r="AG58" s="19"/>
      <c r="AH58" s="19"/>
      <c r="AI58" s="19"/>
      <c r="AJ58" s="19"/>
      <c r="AK58" s="19"/>
      <c r="AL58" s="15"/>
      <c r="AM58" s="15"/>
      <c r="AN58" s="15"/>
      <c r="AO58" s="15"/>
    </row>
    <row r="59" spans="1:41" s="22" customFormat="1" x14ac:dyDescent="0.2">
      <c r="A59" s="1" t="s">
        <v>15</v>
      </c>
      <c r="B59" s="39" t="s">
        <v>18</v>
      </c>
      <c r="C59" s="3"/>
      <c r="D59" s="27"/>
      <c r="E59" s="27"/>
      <c r="F59" s="27"/>
      <c r="G59" s="27"/>
      <c r="H59" s="27"/>
      <c r="I59" s="19"/>
      <c r="J59" s="19"/>
      <c r="K59" s="19"/>
      <c r="L59" s="19"/>
      <c r="M59" s="19"/>
      <c r="N59" s="19"/>
      <c r="O59" s="19"/>
      <c r="P59" s="19"/>
      <c r="Q59" s="19"/>
      <c r="R59" s="132"/>
      <c r="S59" s="89"/>
      <c r="T59" s="89"/>
      <c r="U59" s="89"/>
      <c r="V59" s="89"/>
      <c r="W59" s="19"/>
      <c r="X59" s="19"/>
      <c r="Y59" s="19"/>
      <c r="Z59" s="19"/>
      <c r="AA59" s="3"/>
      <c r="AB59" s="19"/>
      <c r="AC59" s="19"/>
      <c r="AD59" s="19"/>
      <c r="AE59" s="3"/>
      <c r="AF59" s="19"/>
      <c r="AG59" s="19"/>
      <c r="AH59" s="19"/>
      <c r="AI59" s="19"/>
      <c r="AJ59" s="19"/>
      <c r="AK59" s="19"/>
      <c r="AL59" s="15"/>
      <c r="AM59" s="15"/>
      <c r="AN59" s="15"/>
      <c r="AO59" s="15"/>
    </row>
    <row r="60" spans="1:41" s="22" customFormat="1" x14ac:dyDescent="0.2">
      <c r="A60" s="1"/>
      <c r="B60" s="41"/>
      <c r="C60" s="3"/>
      <c r="D60" s="27"/>
      <c r="E60" s="27"/>
      <c r="F60" s="27"/>
      <c r="G60" s="27"/>
      <c r="H60" s="27"/>
      <c r="I60" s="19"/>
      <c r="J60" s="19"/>
      <c r="K60" s="19"/>
      <c r="L60" s="19"/>
      <c r="M60" s="19"/>
      <c r="N60" s="19"/>
      <c r="O60" s="19"/>
      <c r="P60" s="19"/>
      <c r="Q60" s="19"/>
      <c r="R60" s="132"/>
      <c r="S60" s="89"/>
      <c r="T60" s="89"/>
      <c r="U60" s="89"/>
      <c r="V60" s="89"/>
      <c r="W60" s="19"/>
      <c r="X60" s="19"/>
      <c r="Y60" s="19"/>
      <c r="Z60" s="19"/>
      <c r="AA60" s="3"/>
      <c r="AB60" s="19"/>
      <c r="AC60" s="19"/>
      <c r="AD60" s="19"/>
      <c r="AE60" s="3"/>
      <c r="AF60" s="19"/>
      <c r="AG60" s="19"/>
      <c r="AH60" s="19"/>
      <c r="AI60" s="19"/>
      <c r="AJ60" s="19"/>
      <c r="AK60" s="19"/>
      <c r="AL60" s="15"/>
      <c r="AM60" s="15"/>
      <c r="AN60" s="15"/>
      <c r="AO60" s="15"/>
    </row>
    <row r="61" spans="1:41" s="22" customFormat="1" ht="38.25" x14ac:dyDescent="0.2">
      <c r="A61" s="7" t="s">
        <v>20</v>
      </c>
      <c r="B61" s="18" t="s">
        <v>19</v>
      </c>
      <c r="C61" s="28"/>
      <c r="D61" s="27"/>
      <c r="E61" s="27"/>
      <c r="F61" s="27"/>
      <c r="G61" s="27"/>
      <c r="H61" s="27"/>
      <c r="I61" s="19"/>
      <c r="J61" s="19"/>
      <c r="K61" s="19"/>
      <c r="L61" s="19"/>
      <c r="M61" s="19"/>
      <c r="N61" s="19"/>
      <c r="O61" s="19"/>
      <c r="P61" s="19"/>
      <c r="Q61" s="19"/>
      <c r="R61" s="132"/>
      <c r="S61" s="89"/>
      <c r="T61" s="89"/>
      <c r="U61" s="89"/>
      <c r="V61" s="89"/>
      <c r="W61" s="19"/>
      <c r="X61" s="19"/>
      <c r="Y61" s="19"/>
      <c r="Z61" s="19"/>
      <c r="AA61" s="13"/>
      <c r="AB61" s="19"/>
      <c r="AC61" s="19"/>
      <c r="AD61" s="19"/>
      <c r="AE61" s="13"/>
      <c r="AF61" s="19"/>
      <c r="AG61" s="19"/>
      <c r="AH61" s="19"/>
      <c r="AI61" s="19"/>
      <c r="AJ61" s="19"/>
      <c r="AK61" s="19"/>
      <c r="AL61" s="15"/>
      <c r="AM61" s="15"/>
      <c r="AN61" s="15"/>
      <c r="AO61" s="15"/>
    </row>
    <row r="62" spans="1:41" s="22" customFormat="1" x14ac:dyDescent="0.2">
      <c r="A62" s="7"/>
      <c r="B62" s="42"/>
      <c r="C62" s="28"/>
      <c r="D62" s="27"/>
      <c r="E62" s="27"/>
      <c r="F62" s="27"/>
      <c r="G62" s="27"/>
      <c r="H62" s="27"/>
      <c r="I62" s="19"/>
      <c r="J62" s="19"/>
      <c r="K62" s="19"/>
      <c r="L62" s="19"/>
      <c r="M62" s="19"/>
      <c r="N62" s="19"/>
      <c r="O62" s="19"/>
      <c r="P62" s="19"/>
      <c r="Q62" s="19"/>
      <c r="R62" s="132"/>
      <c r="S62" s="89"/>
      <c r="T62" s="89"/>
      <c r="U62" s="89"/>
      <c r="V62" s="89"/>
      <c r="W62" s="19"/>
      <c r="X62" s="19"/>
      <c r="Y62" s="19"/>
      <c r="Z62" s="19"/>
      <c r="AA62" s="13"/>
      <c r="AB62" s="19"/>
      <c r="AC62" s="19"/>
      <c r="AD62" s="19"/>
      <c r="AE62" s="13"/>
      <c r="AF62" s="19"/>
      <c r="AG62" s="19"/>
      <c r="AH62" s="19"/>
      <c r="AI62" s="19"/>
      <c r="AJ62" s="19"/>
      <c r="AK62" s="19"/>
      <c r="AL62" s="15"/>
      <c r="AM62" s="15"/>
      <c r="AN62" s="15"/>
      <c r="AO62" s="15"/>
    </row>
    <row r="63" spans="1:41" s="22" customFormat="1" x14ac:dyDescent="0.2">
      <c r="A63" s="13" t="s">
        <v>21</v>
      </c>
      <c r="B63" s="66" t="s">
        <v>23</v>
      </c>
      <c r="C63" s="28"/>
      <c r="D63" s="27"/>
      <c r="E63" s="27"/>
      <c r="F63" s="27"/>
      <c r="G63" s="27"/>
      <c r="H63" s="27"/>
      <c r="I63" s="19"/>
      <c r="J63" s="19"/>
      <c r="K63" s="19"/>
      <c r="L63" s="19"/>
      <c r="M63" s="19"/>
      <c r="N63" s="19"/>
      <c r="O63" s="19"/>
      <c r="P63" s="19"/>
      <c r="Q63" s="19"/>
      <c r="R63" s="132"/>
      <c r="S63" s="89"/>
      <c r="T63" s="89"/>
      <c r="U63" s="89"/>
      <c r="V63" s="89"/>
      <c r="W63" s="19"/>
      <c r="X63" s="19"/>
      <c r="Y63" s="19"/>
      <c r="Z63" s="19"/>
      <c r="AA63" s="13"/>
      <c r="AB63" s="19"/>
      <c r="AC63" s="19"/>
      <c r="AD63" s="19"/>
      <c r="AE63" s="13"/>
      <c r="AF63" s="19"/>
      <c r="AG63" s="19"/>
      <c r="AH63" s="19"/>
      <c r="AI63" s="19"/>
      <c r="AJ63" s="19"/>
      <c r="AK63" s="19"/>
      <c r="AL63" s="15"/>
      <c r="AM63" s="15"/>
      <c r="AN63" s="15"/>
      <c r="AO63" s="15"/>
    </row>
    <row r="64" spans="1:41" s="22" customFormat="1" ht="25.5" x14ac:dyDescent="0.2">
      <c r="A64" s="14" t="s">
        <v>22</v>
      </c>
      <c r="B64" s="66" t="s">
        <v>16</v>
      </c>
      <c r="C64" s="28"/>
      <c r="D64" s="27"/>
      <c r="E64" s="27"/>
      <c r="F64" s="27"/>
      <c r="G64" s="27"/>
      <c r="H64" s="27"/>
      <c r="I64" s="19"/>
      <c r="J64" s="19"/>
      <c r="K64" s="19"/>
      <c r="L64" s="19"/>
      <c r="M64" s="19"/>
      <c r="N64" s="19"/>
      <c r="O64" s="19"/>
      <c r="P64" s="19"/>
      <c r="Q64" s="19"/>
      <c r="R64" s="132"/>
      <c r="S64" s="89"/>
      <c r="T64" s="89"/>
      <c r="U64" s="89"/>
      <c r="V64" s="89"/>
      <c r="W64" s="19"/>
      <c r="X64" s="19"/>
      <c r="Y64" s="19"/>
      <c r="Z64" s="19"/>
      <c r="AA64" s="13"/>
      <c r="AB64" s="19"/>
      <c r="AC64" s="19"/>
      <c r="AD64" s="19"/>
      <c r="AE64" s="13"/>
      <c r="AF64" s="19"/>
      <c r="AG64" s="19"/>
      <c r="AH64" s="19"/>
      <c r="AI64" s="19"/>
      <c r="AJ64" s="19"/>
      <c r="AK64" s="19"/>
      <c r="AL64" s="15"/>
      <c r="AM64" s="15"/>
      <c r="AN64" s="15"/>
      <c r="AO64" s="15"/>
    </row>
    <row r="65" spans="1:37" x14ac:dyDescent="0.2">
      <c r="A65" s="13" t="s">
        <v>24</v>
      </c>
      <c r="B65" s="38" t="s">
        <v>25</v>
      </c>
      <c r="C65" s="27"/>
      <c r="D65" s="29"/>
      <c r="E65" s="29"/>
      <c r="F65" s="29"/>
      <c r="G65" s="29"/>
      <c r="H65" s="29"/>
      <c r="I65" s="12"/>
      <c r="J65" s="12"/>
      <c r="K65" s="12"/>
      <c r="L65" s="12"/>
      <c r="M65" s="12"/>
      <c r="N65" s="12"/>
      <c r="O65" s="12"/>
      <c r="P65" s="12"/>
      <c r="Q65" s="12"/>
      <c r="R65" s="133"/>
      <c r="S65" s="134"/>
      <c r="T65" s="134"/>
      <c r="U65" s="89"/>
      <c r="V65" s="134"/>
      <c r="W65" s="12"/>
      <c r="X65" s="12"/>
      <c r="Y65" s="12"/>
      <c r="Z65" s="12"/>
      <c r="AA65" s="12"/>
      <c r="AB65" s="21"/>
      <c r="AC65" s="21"/>
      <c r="AD65" s="12"/>
      <c r="AE65" s="12"/>
      <c r="AF65" s="19"/>
      <c r="AG65" s="12"/>
      <c r="AH65" s="12"/>
      <c r="AI65" s="12"/>
      <c r="AJ65" s="12"/>
      <c r="AK65" s="12"/>
    </row>
    <row r="66" spans="1:37" x14ac:dyDescent="0.2">
      <c r="A66" s="7"/>
      <c r="B66" s="43"/>
      <c r="C66" s="27"/>
      <c r="D66" s="29"/>
      <c r="E66" s="29"/>
      <c r="F66" s="29"/>
      <c r="G66" s="29"/>
      <c r="H66" s="29"/>
      <c r="I66" s="12"/>
      <c r="J66" s="12"/>
      <c r="K66" s="12"/>
      <c r="L66" s="12"/>
      <c r="M66" s="12"/>
      <c r="N66" s="12"/>
      <c r="O66" s="12"/>
      <c r="P66" s="12"/>
      <c r="Q66" s="12"/>
      <c r="R66" s="109"/>
      <c r="S66" s="110"/>
      <c r="T66" s="110"/>
      <c r="U66" s="87"/>
      <c r="V66" s="12"/>
      <c r="W66" s="12"/>
      <c r="X66" s="12"/>
      <c r="Y66" s="12"/>
      <c r="Z66" s="12"/>
      <c r="AA66" s="12"/>
      <c r="AB66" s="21"/>
      <c r="AC66" s="21"/>
      <c r="AD66" s="12"/>
      <c r="AE66" s="12"/>
      <c r="AF66" s="19"/>
      <c r="AG66" s="12"/>
      <c r="AH66" s="12"/>
      <c r="AI66" s="12"/>
      <c r="AJ66" s="12"/>
      <c r="AK66" s="12"/>
    </row>
    <row r="67" spans="1:37" x14ac:dyDescent="0.2">
      <c r="A67" s="7"/>
      <c r="B67" s="38" t="s">
        <v>26</v>
      </c>
      <c r="C67" s="27"/>
      <c r="D67" s="29"/>
      <c r="E67" s="29"/>
      <c r="F67" s="29"/>
      <c r="G67" s="29"/>
      <c r="H67" s="29"/>
      <c r="I67" s="12"/>
      <c r="J67" s="12"/>
      <c r="K67" s="12"/>
      <c r="L67" s="12"/>
      <c r="M67" s="12"/>
      <c r="N67" s="12"/>
      <c r="O67" s="12"/>
      <c r="P67" s="12"/>
      <c r="Q67" s="12"/>
      <c r="R67" s="109"/>
      <c r="S67" s="110"/>
      <c r="T67" s="110"/>
      <c r="U67" s="87"/>
      <c r="V67" s="12"/>
      <c r="W67" s="12"/>
      <c r="X67" s="12"/>
      <c r="Y67" s="12"/>
      <c r="Z67" s="12"/>
      <c r="AA67" s="12"/>
      <c r="AB67" s="21"/>
      <c r="AC67" s="21"/>
      <c r="AD67" s="12"/>
      <c r="AE67" s="12"/>
      <c r="AF67" s="19"/>
      <c r="AG67" s="12"/>
      <c r="AH67" s="12"/>
      <c r="AI67" s="12"/>
      <c r="AJ67" s="12"/>
      <c r="AK67" s="12"/>
    </row>
    <row r="68" spans="1:37" ht="25.5" x14ac:dyDescent="0.2">
      <c r="A68" s="7"/>
      <c r="B68" s="38" t="s">
        <v>27</v>
      </c>
      <c r="C68" s="27"/>
      <c r="D68" s="29"/>
      <c r="E68" s="29"/>
      <c r="F68" s="29"/>
      <c r="G68" s="29"/>
      <c r="H68" s="29"/>
      <c r="I68" s="12"/>
      <c r="J68" s="12"/>
      <c r="K68" s="12"/>
      <c r="L68" s="12"/>
      <c r="M68" s="12"/>
      <c r="N68" s="12"/>
      <c r="O68" s="12"/>
      <c r="P68" s="12"/>
      <c r="Q68" s="12"/>
      <c r="R68" s="109"/>
      <c r="S68" s="110"/>
      <c r="T68" s="110"/>
      <c r="U68" s="87"/>
      <c r="V68" s="12"/>
      <c r="W68" s="12"/>
      <c r="X68" s="12"/>
      <c r="Y68" s="12"/>
      <c r="Z68" s="12"/>
      <c r="AA68" s="12"/>
      <c r="AB68" s="21"/>
      <c r="AC68" s="21"/>
      <c r="AD68" s="12"/>
      <c r="AE68" s="12"/>
      <c r="AF68" s="19"/>
      <c r="AG68" s="12"/>
      <c r="AH68" s="12"/>
      <c r="AI68" s="12"/>
      <c r="AJ68" s="12"/>
      <c r="AK68" s="12"/>
    </row>
    <row r="69" spans="1:37" x14ac:dyDescent="0.2">
      <c r="A69" s="7"/>
      <c r="B69" s="43"/>
      <c r="C69" s="27"/>
      <c r="D69" s="29"/>
      <c r="E69" s="29"/>
      <c r="F69" s="29"/>
      <c r="G69" s="29"/>
      <c r="H69" s="29"/>
      <c r="I69" s="12"/>
      <c r="J69" s="12"/>
      <c r="K69" s="12"/>
      <c r="L69" s="12"/>
      <c r="M69" s="12"/>
      <c r="N69" s="12"/>
      <c r="O69" s="12"/>
      <c r="P69" s="12"/>
      <c r="Q69" s="12"/>
      <c r="R69" s="109"/>
      <c r="S69" s="110"/>
      <c r="T69" s="110"/>
      <c r="U69" s="87"/>
      <c r="V69" s="12"/>
      <c r="W69" s="12"/>
      <c r="X69" s="12"/>
      <c r="Y69" s="12"/>
      <c r="Z69" s="12"/>
      <c r="AA69" s="12"/>
      <c r="AB69" s="21"/>
      <c r="AC69" s="21"/>
      <c r="AD69" s="12"/>
      <c r="AE69" s="12"/>
      <c r="AF69" s="19"/>
      <c r="AG69" s="12"/>
      <c r="AH69" s="12"/>
      <c r="AI69" s="12"/>
      <c r="AJ69" s="12"/>
      <c r="AK69" s="12"/>
    </row>
  </sheetData>
  <mergeCells count="52">
    <mergeCell ref="AK13:AK15"/>
    <mergeCell ref="AA13:AA15"/>
    <mergeCell ref="AB13:AB15"/>
    <mergeCell ref="AC13:AC15"/>
    <mergeCell ref="AE13:AE15"/>
    <mergeCell ref="AF13:AF15"/>
    <mergeCell ref="AH13:AH15"/>
    <mergeCell ref="AD13:AD15"/>
    <mergeCell ref="W13:W15"/>
    <mergeCell ref="X13:X15"/>
    <mergeCell ref="Z13:Z15"/>
    <mergeCell ref="AG13:AG15"/>
    <mergeCell ref="AI13:AI15"/>
    <mergeCell ref="Q13:Q15"/>
    <mergeCell ref="R13:R15"/>
    <mergeCell ref="S13:S15"/>
    <mergeCell ref="T13:T15"/>
    <mergeCell ref="U13:U15"/>
    <mergeCell ref="V13:V15"/>
    <mergeCell ref="K13:K15"/>
    <mergeCell ref="L13:L15"/>
    <mergeCell ref="M13:M15"/>
    <mergeCell ref="J13:J15"/>
    <mergeCell ref="O13:O15"/>
    <mergeCell ref="N13:N15"/>
    <mergeCell ref="AA12:AD12"/>
    <mergeCell ref="AE12:AI12"/>
    <mergeCell ref="B13:B14"/>
    <mergeCell ref="C13:C15"/>
    <mergeCell ref="D13:D15"/>
    <mergeCell ref="F13:F15"/>
    <mergeCell ref="G13:G15"/>
    <mergeCell ref="H13:H15"/>
    <mergeCell ref="I13:I15"/>
    <mergeCell ref="Y13:Y15"/>
    <mergeCell ref="A11:A15"/>
    <mergeCell ref="B11:B12"/>
    <mergeCell ref="C11:Q11"/>
    <mergeCell ref="R11:V12"/>
    <mergeCell ref="W11:AK11"/>
    <mergeCell ref="C12:F12"/>
    <mergeCell ref="G12:J12"/>
    <mergeCell ref="K12:O12"/>
    <mergeCell ref="W12:Z12"/>
    <mergeCell ref="E13:E15"/>
    <mergeCell ref="AF9:AK9"/>
    <mergeCell ref="AE1:AK1"/>
    <mergeCell ref="A3:AI3"/>
    <mergeCell ref="AF5:AK5"/>
    <mergeCell ref="AE6:AK6"/>
    <mergeCell ref="AF7:AK7"/>
    <mergeCell ref="AF8:AK8"/>
  </mergeCells>
  <pageMargins left="0.70866141732283472" right="0.70866141732283472" top="0.74803149606299213" bottom="0.74803149606299213" header="0.31496062992125984" footer="0.31496062992125984"/>
  <pageSetup paperSize="287" scale="43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9"/>
  <sheetViews>
    <sheetView topLeftCell="A20" workbookViewId="0">
      <selection activeCell="AI20" sqref="AI20"/>
    </sheetView>
  </sheetViews>
  <sheetFormatPr defaultRowHeight="12.75" x14ac:dyDescent="0.2"/>
  <cols>
    <col min="1" max="1" width="5.7109375" style="9" customWidth="1"/>
    <col min="2" max="2" width="36.7109375" style="44" customWidth="1"/>
    <col min="3" max="3" width="6.140625" style="26" customWidth="1"/>
    <col min="4" max="4" width="6.28515625" style="30" customWidth="1"/>
    <col min="5" max="5" width="5.42578125" style="30" customWidth="1"/>
    <col min="6" max="6" width="5.85546875" style="30" customWidth="1"/>
    <col min="7" max="7" width="6.28515625" style="30" customWidth="1"/>
    <col min="8" max="8" width="7.28515625" style="30" customWidth="1"/>
    <col min="9" max="9" width="9.5703125" style="16" customWidth="1"/>
    <col min="10" max="10" width="7.85546875" style="16" customWidth="1"/>
    <col min="11" max="11" width="6.7109375" style="16" customWidth="1"/>
    <col min="12" max="12" width="7.28515625" style="16" customWidth="1"/>
    <col min="13" max="13" width="4.7109375" style="16" customWidth="1"/>
    <col min="14" max="14" width="5.85546875" style="16" customWidth="1"/>
    <col min="15" max="15" width="7.28515625" style="16" customWidth="1"/>
    <col min="16" max="16" width="5.85546875" style="16" customWidth="1"/>
    <col min="17" max="17" width="10.85546875" style="16" customWidth="1"/>
    <col min="18" max="18" width="10.5703125" style="111" customWidth="1"/>
    <col min="19" max="20" width="10.5703125" style="112" customWidth="1"/>
    <col min="21" max="21" width="10.5703125" style="108" customWidth="1"/>
    <col min="22" max="22" width="10.5703125" style="112" customWidth="1"/>
    <col min="23" max="23" width="6.28515625" style="16" customWidth="1"/>
    <col min="24" max="24" width="6.5703125" style="16" customWidth="1"/>
    <col min="25" max="25" width="5.85546875" style="16" customWidth="1"/>
    <col min="26" max="26" width="6" style="16" customWidth="1"/>
    <col min="27" max="27" width="6.28515625" style="16" customWidth="1"/>
    <col min="28" max="28" width="6.28515625" style="20" customWidth="1"/>
    <col min="29" max="29" width="9.140625" style="20" customWidth="1"/>
    <col min="30" max="30" width="7.7109375" style="16" customWidth="1"/>
    <col min="31" max="31" width="6.7109375" style="16" customWidth="1"/>
    <col min="32" max="32" width="7.42578125" style="17" customWidth="1"/>
    <col min="33" max="33" width="4.7109375" style="16" customWidth="1"/>
    <col min="34" max="34" width="6.85546875" style="16" customWidth="1"/>
    <col min="35" max="35" width="6.42578125" style="16" customWidth="1"/>
    <col min="36" max="36" width="6.28515625" style="16" customWidth="1"/>
    <col min="37" max="37" width="8.42578125" style="16" customWidth="1"/>
    <col min="38" max="41" width="9.140625" style="9" customWidth="1"/>
  </cols>
  <sheetData>
    <row r="1" spans="1:41" s="22" customFormat="1" ht="42" customHeight="1" x14ac:dyDescent="0.2">
      <c r="A1" s="15"/>
      <c r="B1" s="40"/>
      <c r="C1" s="26"/>
      <c r="D1" s="26"/>
      <c r="E1" s="26"/>
      <c r="F1" s="26"/>
      <c r="G1" s="26"/>
      <c r="H1" s="26"/>
      <c r="I1" s="17"/>
      <c r="J1" s="17"/>
      <c r="K1" s="17"/>
      <c r="L1" s="17"/>
      <c r="M1" s="17"/>
      <c r="N1" s="17"/>
      <c r="O1" s="17"/>
      <c r="P1" s="17"/>
      <c r="Q1" s="17"/>
      <c r="R1" s="107"/>
      <c r="S1" s="108"/>
      <c r="T1" s="108"/>
      <c r="U1" s="108"/>
      <c r="V1" s="108"/>
      <c r="W1" s="17"/>
      <c r="X1" s="17"/>
      <c r="Y1" s="17"/>
      <c r="Z1" s="17"/>
      <c r="AA1" s="17"/>
      <c r="AB1" s="17"/>
      <c r="AC1" s="17"/>
      <c r="AD1" s="17"/>
      <c r="AE1" s="310" t="s">
        <v>84</v>
      </c>
      <c r="AF1" s="311"/>
      <c r="AG1" s="311"/>
      <c r="AH1" s="311"/>
      <c r="AI1" s="311"/>
      <c r="AJ1" s="311"/>
      <c r="AK1" s="311"/>
      <c r="AL1" s="15"/>
      <c r="AM1" s="15"/>
      <c r="AN1" s="15"/>
      <c r="AO1" s="15"/>
    </row>
    <row r="2" spans="1:41" s="22" customFormat="1" x14ac:dyDescent="0.2">
      <c r="A2" s="15"/>
      <c r="B2" s="40"/>
      <c r="C2" s="26"/>
      <c r="D2" s="26"/>
      <c r="E2" s="26"/>
      <c r="F2" s="26"/>
      <c r="G2" s="26"/>
      <c r="H2" s="26"/>
      <c r="I2" s="17"/>
      <c r="J2" s="17"/>
      <c r="K2" s="17"/>
      <c r="L2" s="17"/>
      <c r="M2" s="17"/>
      <c r="N2" s="17"/>
      <c r="O2" s="17"/>
      <c r="P2" s="17"/>
      <c r="Q2" s="17"/>
      <c r="R2" s="107"/>
      <c r="S2" s="108"/>
      <c r="T2" s="108"/>
      <c r="U2" s="108"/>
      <c r="V2" s="108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5"/>
      <c r="AM2" s="15"/>
      <c r="AN2" s="15"/>
      <c r="AO2" s="15"/>
    </row>
    <row r="3" spans="1:41" s="22" customFormat="1" x14ac:dyDescent="0.2">
      <c r="A3" s="15"/>
      <c r="B3" s="40"/>
      <c r="C3" s="26"/>
      <c r="D3" s="26"/>
      <c r="E3" s="26"/>
      <c r="F3" s="26"/>
      <c r="G3" s="26"/>
      <c r="H3" s="26"/>
      <c r="I3" s="17"/>
      <c r="J3" s="17"/>
      <c r="K3" s="17"/>
      <c r="L3" s="17"/>
      <c r="M3" s="17"/>
      <c r="N3" s="17"/>
      <c r="O3" s="17"/>
      <c r="P3" s="17"/>
      <c r="Q3" s="17"/>
      <c r="R3" s="107"/>
      <c r="S3" s="108"/>
      <c r="T3" s="108"/>
      <c r="U3" s="108"/>
      <c r="V3" s="108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5"/>
      <c r="AM3" s="15"/>
      <c r="AN3" s="15"/>
      <c r="AO3" s="15"/>
    </row>
    <row r="4" spans="1:41" s="22" customFormat="1" ht="15.75" x14ac:dyDescent="0.25">
      <c r="A4" s="314" t="s">
        <v>108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17"/>
      <c r="AK4" s="17"/>
      <c r="AL4" s="15"/>
      <c r="AM4" s="15"/>
      <c r="AN4" s="15"/>
      <c r="AO4" s="15"/>
    </row>
    <row r="5" spans="1:41" s="22" customFormat="1" x14ac:dyDescent="0.2">
      <c r="A5" s="15"/>
      <c r="B5" s="40"/>
      <c r="C5" s="26"/>
      <c r="D5" s="26"/>
      <c r="E5" s="26"/>
      <c r="F5" s="26"/>
      <c r="G5" s="26"/>
      <c r="H5" s="26"/>
      <c r="I5" s="17"/>
      <c r="J5" s="17"/>
      <c r="K5" s="17"/>
      <c r="L5" s="17"/>
      <c r="M5" s="17"/>
      <c r="N5" s="17"/>
      <c r="O5" s="17"/>
      <c r="P5" s="17"/>
      <c r="Q5" s="17"/>
      <c r="R5" s="107"/>
      <c r="S5" s="108"/>
      <c r="T5" s="108"/>
      <c r="U5" s="108"/>
      <c r="V5" s="108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5"/>
      <c r="AM5" s="15"/>
      <c r="AN5" s="15"/>
      <c r="AO5" s="15"/>
    </row>
    <row r="6" spans="1:41" s="22" customFormat="1" ht="15.75" x14ac:dyDescent="0.2">
      <c r="A6" s="15"/>
      <c r="B6" s="97" t="s">
        <v>169</v>
      </c>
      <c r="C6" s="26"/>
      <c r="D6" s="26"/>
      <c r="E6" s="26"/>
      <c r="F6" s="26"/>
      <c r="G6" s="26"/>
      <c r="H6" s="26"/>
      <c r="I6" s="17"/>
      <c r="J6" s="17"/>
      <c r="K6" s="17"/>
      <c r="L6" s="17"/>
      <c r="M6" s="17"/>
      <c r="N6" s="17"/>
      <c r="O6" s="17"/>
      <c r="P6" s="17"/>
      <c r="Q6" s="17"/>
      <c r="R6" s="107"/>
      <c r="S6" s="108"/>
      <c r="T6" s="108"/>
      <c r="U6" s="108"/>
      <c r="V6" s="108"/>
      <c r="W6" s="17"/>
      <c r="X6" s="17"/>
      <c r="Y6" s="17"/>
      <c r="Z6" s="17"/>
      <c r="AA6" s="17"/>
      <c r="AB6" s="17"/>
      <c r="AC6" s="17"/>
      <c r="AD6" s="17"/>
      <c r="AE6" s="17"/>
      <c r="AF6" s="352" t="s">
        <v>85</v>
      </c>
      <c r="AG6" s="353"/>
      <c r="AH6" s="353"/>
      <c r="AI6" s="353"/>
      <c r="AJ6" s="353"/>
      <c r="AK6" s="353"/>
      <c r="AL6" s="15"/>
      <c r="AM6" s="15"/>
      <c r="AN6" s="15"/>
      <c r="AO6" s="15"/>
    </row>
    <row r="7" spans="1:41" s="22" customFormat="1" ht="45" x14ac:dyDescent="0.2">
      <c r="A7" s="15"/>
      <c r="B7" s="95" t="s">
        <v>184</v>
      </c>
      <c r="C7" s="26"/>
      <c r="D7" s="26"/>
      <c r="E7" s="26"/>
      <c r="F7" s="26"/>
      <c r="G7" s="26"/>
      <c r="H7" s="26"/>
      <c r="I7" s="17"/>
      <c r="J7" s="17"/>
      <c r="K7" s="17"/>
      <c r="L7" s="17"/>
      <c r="M7" s="17"/>
      <c r="N7" s="17"/>
      <c r="O7" s="17"/>
      <c r="P7" s="17"/>
      <c r="Q7" s="17"/>
      <c r="R7" s="107"/>
      <c r="S7" s="108"/>
      <c r="T7" s="108"/>
      <c r="U7" s="108"/>
      <c r="V7" s="108"/>
      <c r="W7" s="17"/>
      <c r="X7" s="17"/>
      <c r="Y7" s="17"/>
      <c r="Z7" s="17"/>
      <c r="AA7" s="17"/>
      <c r="AB7" s="17"/>
      <c r="AC7" s="17"/>
      <c r="AD7" s="17"/>
      <c r="AE7" s="354" t="s">
        <v>166</v>
      </c>
      <c r="AF7" s="354"/>
      <c r="AG7" s="354"/>
      <c r="AH7" s="354"/>
      <c r="AI7" s="354"/>
      <c r="AJ7" s="354"/>
      <c r="AK7" s="354"/>
      <c r="AL7" s="15"/>
      <c r="AM7" s="15"/>
      <c r="AN7" s="15"/>
      <c r="AO7" s="15"/>
    </row>
    <row r="8" spans="1:41" s="22" customFormat="1" ht="30" x14ac:dyDescent="0.2">
      <c r="A8" s="15"/>
      <c r="B8" s="94" t="s">
        <v>183</v>
      </c>
      <c r="C8" s="26"/>
      <c r="D8" s="26"/>
      <c r="E8" s="26"/>
      <c r="F8" s="26"/>
      <c r="G8" s="26"/>
      <c r="H8" s="26"/>
      <c r="I8" s="17"/>
      <c r="J8" s="17"/>
      <c r="K8" s="17"/>
      <c r="L8" s="17"/>
      <c r="M8" s="17"/>
      <c r="N8" s="17"/>
      <c r="O8" s="17"/>
      <c r="P8" s="17"/>
      <c r="Q8" s="17"/>
      <c r="R8" s="107"/>
      <c r="S8" s="108"/>
      <c r="T8" s="108"/>
      <c r="U8" s="108"/>
      <c r="V8" s="108"/>
      <c r="W8" s="17"/>
      <c r="X8" s="17"/>
      <c r="Y8" s="17"/>
      <c r="Z8" s="17"/>
      <c r="AA8" s="17"/>
      <c r="AB8" s="17"/>
      <c r="AC8" s="17"/>
      <c r="AD8" s="17"/>
      <c r="AE8" s="25"/>
      <c r="AF8" s="318"/>
      <c r="AG8" s="318"/>
      <c r="AH8" s="318"/>
      <c r="AI8" s="318"/>
      <c r="AJ8" s="318"/>
      <c r="AK8" s="318"/>
      <c r="AL8" s="15"/>
      <c r="AM8" s="15"/>
      <c r="AN8" s="15"/>
      <c r="AO8" s="15"/>
    </row>
    <row r="9" spans="1:41" s="22" customFormat="1" ht="15" x14ac:dyDescent="0.2">
      <c r="A9" s="15"/>
      <c r="B9" s="94" t="s">
        <v>168</v>
      </c>
      <c r="C9" s="26"/>
      <c r="D9" s="26"/>
      <c r="E9" s="26"/>
      <c r="F9" s="26"/>
      <c r="G9" s="26"/>
      <c r="H9" s="26"/>
      <c r="I9" s="17"/>
      <c r="J9" s="17"/>
      <c r="K9" s="17"/>
      <c r="L9" s="17"/>
      <c r="M9" s="17"/>
      <c r="N9" s="17"/>
      <c r="O9" s="17"/>
      <c r="P9" s="17"/>
      <c r="Q9" s="17"/>
      <c r="R9" s="107"/>
      <c r="S9" s="108"/>
      <c r="T9" s="108"/>
      <c r="U9" s="108"/>
      <c r="V9" s="108"/>
      <c r="W9" s="17"/>
      <c r="X9" s="17"/>
      <c r="Y9" s="17"/>
      <c r="Z9" s="17"/>
      <c r="AA9" s="17"/>
      <c r="AB9" s="17"/>
      <c r="AC9" s="17"/>
      <c r="AD9" s="17"/>
      <c r="AE9" s="25"/>
      <c r="AF9" s="318" t="s">
        <v>3</v>
      </c>
      <c r="AG9" s="318"/>
      <c r="AH9" s="318"/>
      <c r="AI9" s="318"/>
      <c r="AJ9" s="318"/>
      <c r="AK9" s="318"/>
      <c r="AL9" s="15"/>
      <c r="AM9" s="15"/>
      <c r="AN9" s="15"/>
      <c r="AO9" s="15"/>
    </row>
    <row r="10" spans="1:41" s="22" customFormat="1" ht="15" x14ac:dyDescent="0.2">
      <c r="A10" s="15"/>
      <c r="B10" s="40"/>
      <c r="C10" s="26"/>
      <c r="D10" s="26"/>
      <c r="E10" s="26"/>
      <c r="F10" s="26"/>
      <c r="G10" s="26"/>
      <c r="H10" s="26"/>
      <c r="I10" s="17"/>
      <c r="J10" s="17"/>
      <c r="K10" s="17"/>
      <c r="L10" s="17"/>
      <c r="M10" s="17"/>
      <c r="N10" s="17"/>
      <c r="O10" s="17"/>
      <c r="P10" s="17"/>
      <c r="Q10" s="17"/>
      <c r="R10" s="107"/>
      <c r="S10" s="108"/>
      <c r="T10" s="108"/>
      <c r="U10" s="108"/>
      <c r="V10" s="108"/>
      <c r="W10" s="17"/>
      <c r="X10" s="17"/>
      <c r="Y10" s="17"/>
      <c r="Z10" s="17"/>
      <c r="AA10" s="17"/>
      <c r="AB10" s="17"/>
      <c r="AC10" s="17"/>
      <c r="AD10" s="17"/>
      <c r="AE10" s="25"/>
      <c r="AF10" s="318" t="s">
        <v>105</v>
      </c>
      <c r="AG10" s="318"/>
      <c r="AH10" s="318"/>
      <c r="AI10" s="318"/>
      <c r="AJ10" s="318"/>
      <c r="AK10" s="318"/>
      <c r="AL10" s="15"/>
      <c r="AM10" s="15"/>
      <c r="AN10" s="15"/>
      <c r="AO10" s="15"/>
    </row>
    <row r="11" spans="1:41" s="32" customFormat="1" ht="12.75" customHeight="1" x14ac:dyDescent="0.2">
      <c r="A11" s="355" t="s">
        <v>4</v>
      </c>
      <c r="B11" s="358" t="s">
        <v>75</v>
      </c>
      <c r="C11" s="286" t="s">
        <v>30</v>
      </c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7"/>
      <c r="R11" s="371" t="s">
        <v>92</v>
      </c>
      <c r="S11" s="372"/>
      <c r="T11" s="372"/>
      <c r="U11" s="372"/>
      <c r="V11" s="373"/>
      <c r="W11" s="294" t="s">
        <v>44</v>
      </c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1"/>
      <c r="AM11" s="31"/>
      <c r="AN11" s="31"/>
      <c r="AO11" s="31"/>
    </row>
    <row r="12" spans="1:41" s="32" customFormat="1" ht="30.75" customHeight="1" x14ac:dyDescent="0.2">
      <c r="A12" s="356"/>
      <c r="B12" s="359"/>
      <c r="C12" s="308" t="s">
        <v>31</v>
      </c>
      <c r="D12" s="308"/>
      <c r="E12" s="308"/>
      <c r="F12" s="309"/>
      <c r="G12" s="285" t="s">
        <v>33</v>
      </c>
      <c r="H12" s="286"/>
      <c r="I12" s="286"/>
      <c r="J12" s="315"/>
      <c r="K12" s="285" t="s">
        <v>36</v>
      </c>
      <c r="L12" s="286"/>
      <c r="M12" s="286"/>
      <c r="N12" s="286"/>
      <c r="O12" s="287"/>
      <c r="P12" s="377" t="s">
        <v>78</v>
      </c>
      <c r="Q12" s="378"/>
      <c r="R12" s="374"/>
      <c r="S12" s="375"/>
      <c r="T12" s="375"/>
      <c r="U12" s="375"/>
      <c r="V12" s="376"/>
      <c r="W12" s="286" t="s">
        <v>31</v>
      </c>
      <c r="X12" s="286"/>
      <c r="Y12" s="286"/>
      <c r="Z12" s="287"/>
      <c r="AA12" s="285" t="s">
        <v>33</v>
      </c>
      <c r="AB12" s="286"/>
      <c r="AC12" s="286"/>
      <c r="AD12" s="315"/>
      <c r="AE12" s="285" t="s">
        <v>36</v>
      </c>
      <c r="AF12" s="286"/>
      <c r="AG12" s="286"/>
      <c r="AH12" s="286"/>
      <c r="AI12" s="287"/>
      <c r="AJ12" s="377" t="s">
        <v>78</v>
      </c>
      <c r="AK12" s="378"/>
      <c r="AL12" s="31"/>
      <c r="AM12" s="31"/>
      <c r="AN12" s="31"/>
      <c r="AO12" s="31"/>
    </row>
    <row r="13" spans="1:41" s="34" customFormat="1" ht="23.25" customHeight="1" x14ac:dyDescent="0.2">
      <c r="A13" s="356"/>
      <c r="B13" s="366" t="s">
        <v>66</v>
      </c>
      <c r="C13" s="288" t="s">
        <v>28</v>
      </c>
      <c r="D13" s="282" t="s">
        <v>29</v>
      </c>
      <c r="E13" s="282" t="s">
        <v>32</v>
      </c>
      <c r="F13" s="282" t="s">
        <v>45</v>
      </c>
      <c r="G13" s="282" t="s">
        <v>28</v>
      </c>
      <c r="H13" s="282" t="s">
        <v>29</v>
      </c>
      <c r="I13" s="305" t="s">
        <v>34</v>
      </c>
      <c r="J13" s="282" t="s">
        <v>35</v>
      </c>
      <c r="K13" s="288" t="s">
        <v>28</v>
      </c>
      <c r="L13" s="282" t="s">
        <v>29</v>
      </c>
      <c r="M13" s="282" t="s">
        <v>37</v>
      </c>
      <c r="N13" s="282" t="s">
        <v>150</v>
      </c>
      <c r="O13" s="282" t="s">
        <v>38</v>
      </c>
      <c r="P13" s="282" t="s">
        <v>83</v>
      </c>
      <c r="Q13" s="282" t="s">
        <v>79</v>
      </c>
      <c r="R13" s="295" t="s">
        <v>39</v>
      </c>
      <c r="S13" s="295" t="s">
        <v>40</v>
      </c>
      <c r="T13" s="295" t="s">
        <v>41</v>
      </c>
      <c r="U13" s="368" t="s">
        <v>107</v>
      </c>
      <c r="V13" s="295" t="s">
        <v>42</v>
      </c>
      <c r="W13" s="288" t="s">
        <v>28</v>
      </c>
      <c r="X13" s="282" t="s">
        <v>29</v>
      </c>
      <c r="Y13" s="282" t="s">
        <v>32</v>
      </c>
      <c r="Z13" s="282" t="s">
        <v>45</v>
      </c>
      <c r="AA13" s="282" t="s">
        <v>28</v>
      </c>
      <c r="AB13" s="282" t="s">
        <v>29</v>
      </c>
      <c r="AC13" s="305" t="s">
        <v>34</v>
      </c>
      <c r="AD13" s="282" t="s">
        <v>35</v>
      </c>
      <c r="AE13" s="288" t="s">
        <v>28</v>
      </c>
      <c r="AF13" s="282" t="s">
        <v>29</v>
      </c>
      <c r="AG13" s="282" t="s">
        <v>37</v>
      </c>
      <c r="AH13" s="282" t="s">
        <v>150</v>
      </c>
      <c r="AI13" s="282" t="s">
        <v>38</v>
      </c>
      <c r="AJ13" s="282" t="s">
        <v>82</v>
      </c>
      <c r="AK13" s="282" t="s">
        <v>79</v>
      </c>
      <c r="AL13" s="33"/>
      <c r="AM13" s="33"/>
      <c r="AN13" s="33"/>
      <c r="AO13" s="33"/>
    </row>
    <row r="14" spans="1:41" s="34" customFormat="1" ht="15" x14ac:dyDescent="0.2">
      <c r="A14" s="356"/>
      <c r="B14" s="366"/>
      <c r="C14" s="289"/>
      <c r="D14" s="283"/>
      <c r="E14" s="283"/>
      <c r="F14" s="283"/>
      <c r="G14" s="283"/>
      <c r="H14" s="283"/>
      <c r="I14" s="306"/>
      <c r="J14" s="283"/>
      <c r="K14" s="289"/>
      <c r="L14" s="283"/>
      <c r="M14" s="283"/>
      <c r="N14" s="283"/>
      <c r="O14" s="283"/>
      <c r="P14" s="379"/>
      <c r="Q14" s="283"/>
      <c r="R14" s="296"/>
      <c r="S14" s="296"/>
      <c r="T14" s="296"/>
      <c r="U14" s="369"/>
      <c r="V14" s="296"/>
      <c r="W14" s="289"/>
      <c r="X14" s="283"/>
      <c r="Y14" s="283"/>
      <c r="Z14" s="283"/>
      <c r="AA14" s="283"/>
      <c r="AB14" s="283"/>
      <c r="AC14" s="306"/>
      <c r="AD14" s="283"/>
      <c r="AE14" s="289"/>
      <c r="AF14" s="283"/>
      <c r="AG14" s="283"/>
      <c r="AH14" s="283"/>
      <c r="AI14" s="283"/>
      <c r="AJ14" s="379"/>
      <c r="AK14" s="283"/>
      <c r="AL14" s="33"/>
      <c r="AM14" s="33"/>
      <c r="AN14" s="33"/>
      <c r="AO14" s="33"/>
    </row>
    <row r="15" spans="1:41" s="34" customFormat="1" ht="71.25" customHeight="1" x14ac:dyDescent="0.2">
      <c r="A15" s="357"/>
      <c r="B15" s="24"/>
      <c r="C15" s="290"/>
      <c r="D15" s="284"/>
      <c r="E15" s="284"/>
      <c r="F15" s="284"/>
      <c r="G15" s="284"/>
      <c r="H15" s="284"/>
      <c r="I15" s="307"/>
      <c r="J15" s="284"/>
      <c r="K15" s="290"/>
      <c r="L15" s="284"/>
      <c r="M15" s="284"/>
      <c r="N15" s="284"/>
      <c r="O15" s="284"/>
      <c r="P15" s="380"/>
      <c r="Q15" s="284"/>
      <c r="R15" s="297"/>
      <c r="S15" s="297"/>
      <c r="T15" s="297"/>
      <c r="U15" s="370"/>
      <c r="V15" s="297"/>
      <c r="W15" s="290"/>
      <c r="X15" s="284"/>
      <c r="Y15" s="284"/>
      <c r="Z15" s="284"/>
      <c r="AA15" s="284"/>
      <c r="AB15" s="284"/>
      <c r="AC15" s="307"/>
      <c r="AD15" s="284"/>
      <c r="AE15" s="290"/>
      <c r="AF15" s="284"/>
      <c r="AG15" s="284"/>
      <c r="AH15" s="284"/>
      <c r="AI15" s="284"/>
      <c r="AJ15" s="380"/>
      <c r="AK15" s="284"/>
      <c r="AL15" s="33"/>
      <c r="AM15" s="33"/>
      <c r="AN15" s="33"/>
      <c r="AO15" s="33"/>
    </row>
    <row r="16" spans="1:41" s="34" customFormat="1" ht="18.75" customHeight="1" x14ac:dyDescent="0.2">
      <c r="A16" s="35"/>
      <c r="B16" s="24" t="s">
        <v>66</v>
      </c>
      <c r="C16" s="36"/>
      <c r="D16" s="24"/>
      <c r="E16" s="24"/>
      <c r="F16" s="24"/>
      <c r="G16" s="24"/>
      <c r="H16" s="45"/>
      <c r="I16" s="128">
        <f>SUM(I17:I56)</f>
        <v>11</v>
      </c>
      <c r="J16" s="88">
        <f>SUM(J17:J56)</f>
        <v>4.2450000000000001</v>
      </c>
      <c r="K16" s="129"/>
      <c r="L16" s="128"/>
      <c r="M16" s="128"/>
      <c r="N16" s="128"/>
      <c r="O16" s="88">
        <f>O19+O20+O21+O22+O30</f>
        <v>7.5730000000000004</v>
      </c>
      <c r="P16" s="128"/>
      <c r="Q16" s="24"/>
      <c r="R16" s="88">
        <f>R19+R20+R21+R22+R30</f>
        <v>22.897154140000001</v>
      </c>
      <c r="S16" s="88"/>
      <c r="T16" s="88">
        <f>T19+T20+T21+T22+T30</f>
        <v>4.6376420400000002</v>
      </c>
      <c r="U16" s="88">
        <f>U19+U20+U21+U22+U30</f>
        <v>18.124054000000001</v>
      </c>
      <c r="V16" s="88">
        <f>V19+V20+V21+V22+V30</f>
        <v>0.1354581</v>
      </c>
      <c r="W16" s="36"/>
      <c r="X16" s="24"/>
      <c r="Y16" s="24"/>
      <c r="Z16" s="24"/>
      <c r="AA16" s="24"/>
      <c r="AB16" s="24"/>
      <c r="AC16" s="37" t="s">
        <v>190</v>
      </c>
      <c r="AD16" s="91">
        <f>SUM(AD17:AD56)</f>
        <v>5.9300000000000006</v>
      </c>
      <c r="AE16" s="36"/>
      <c r="AF16" s="24"/>
      <c r="AG16" s="24"/>
      <c r="AH16" s="24"/>
      <c r="AI16" s="88">
        <f>AI19+AI20+AI21+AI22+AI30</f>
        <v>7.5730000000000004</v>
      </c>
      <c r="AJ16" s="91"/>
      <c r="AK16" s="90" t="s">
        <v>143</v>
      </c>
      <c r="AL16" s="33"/>
      <c r="AM16" s="33"/>
      <c r="AN16" s="33"/>
      <c r="AO16" s="33"/>
    </row>
    <row r="17" spans="1:41" s="22" customFormat="1" ht="28.5" customHeight="1" x14ac:dyDescent="0.2">
      <c r="A17" s="220" t="s">
        <v>197</v>
      </c>
      <c r="B17" s="39" t="s">
        <v>69</v>
      </c>
      <c r="C17" s="27"/>
      <c r="D17" s="27"/>
      <c r="E17" s="27"/>
      <c r="F17" s="27"/>
      <c r="G17" s="27"/>
      <c r="H17" s="27"/>
      <c r="I17" s="19"/>
      <c r="J17" s="23"/>
      <c r="K17" s="19"/>
      <c r="L17" s="19"/>
      <c r="M17" s="19"/>
      <c r="N17" s="19"/>
      <c r="O17" s="19"/>
      <c r="P17" s="19"/>
      <c r="Q17" s="19"/>
      <c r="R17" s="86"/>
      <c r="S17" s="89"/>
      <c r="T17" s="89"/>
      <c r="U17" s="89"/>
      <c r="V17" s="8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5"/>
      <c r="AM17" s="15"/>
      <c r="AN17" s="15"/>
      <c r="AO17" s="15"/>
    </row>
    <row r="18" spans="1:41" s="22" customFormat="1" ht="25.5" x14ac:dyDescent="0.2">
      <c r="A18" s="220" t="s">
        <v>198</v>
      </c>
      <c r="B18" s="39" t="s">
        <v>16</v>
      </c>
      <c r="C18" s="27"/>
      <c r="D18" s="27"/>
      <c r="E18" s="27"/>
      <c r="F18" s="27"/>
      <c r="G18" s="27"/>
      <c r="H18" s="27"/>
      <c r="I18" s="19"/>
      <c r="J18" s="19"/>
      <c r="K18" s="19"/>
      <c r="L18" s="19"/>
      <c r="M18" s="19"/>
      <c r="N18" s="19"/>
      <c r="O18" s="19"/>
      <c r="P18" s="19"/>
      <c r="Q18" s="19"/>
      <c r="R18" s="86"/>
      <c r="S18" s="89"/>
      <c r="T18" s="89"/>
      <c r="U18" s="89"/>
      <c r="V18" s="8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5"/>
      <c r="AM18" s="15"/>
      <c r="AN18" s="15"/>
      <c r="AO18" s="15"/>
    </row>
    <row r="19" spans="1:41" s="203" customFormat="1" ht="81.75" customHeight="1" x14ac:dyDescent="0.2">
      <c r="A19" s="219" t="s">
        <v>13</v>
      </c>
      <c r="B19" s="217" t="s">
        <v>185</v>
      </c>
      <c r="C19" s="205"/>
      <c r="D19" s="198"/>
      <c r="E19" s="198"/>
      <c r="F19" s="198"/>
      <c r="G19" s="198"/>
      <c r="H19" s="199">
        <v>20</v>
      </c>
      <c r="I19" s="199">
        <v>6</v>
      </c>
      <c r="J19" s="199">
        <v>2.4649999999999999</v>
      </c>
      <c r="K19" s="199"/>
      <c r="L19" s="199"/>
      <c r="M19" s="226"/>
      <c r="N19" s="226"/>
      <c r="O19" s="226"/>
      <c r="P19" s="226"/>
      <c r="Q19" s="199"/>
      <c r="R19" s="201">
        <v>3.9422336800000002</v>
      </c>
      <c r="S19" s="201"/>
      <c r="T19" s="206">
        <f>R19-U19-V19</f>
        <v>0.53281698</v>
      </c>
      <c r="U19" s="201">
        <v>3.3260580000000002</v>
      </c>
      <c r="V19" s="201">
        <v>8.3358699999999994E-2</v>
      </c>
      <c r="W19" s="199"/>
      <c r="X19" s="199"/>
      <c r="Y19" s="199"/>
      <c r="Z19" s="199"/>
      <c r="AA19" s="205">
        <v>2016</v>
      </c>
      <c r="AB19" s="199">
        <v>20</v>
      </c>
      <c r="AC19" s="199" t="s">
        <v>147</v>
      </c>
      <c r="AD19" s="199">
        <v>4.1500000000000004</v>
      </c>
      <c r="AE19" s="205"/>
      <c r="AF19" s="199"/>
      <c r="AG19" s="199"/>
      <c r="AH19" s="199"/>
      <c r="AI19" s="209"/>
      <c r="AJ19" s="226"/>
      <c r="AK19" s="199"/>
      <c r="AL19" s="225"/>
      <c r="AM19" s="225"/>
      <c r="AN19" s="225"/>
      <c r="AO19" s="225"/>
    </row>
    <row r="20" spans="1:41" s="203" customFormat="1" ht="84" customHeight="1" x14ac:dyDescent="0.2">
      <c r="A20" s="219" t="s">
        <v>21</v>
      </c>
      <c r="B20" s="217" t="s">
        <v>180</v>
      </c>
      <c r="C20" s="205"/>
      <c r="D20" s="198"/>
      <c r="E20" s="198"/>
      <c r="F20" s="198"/>
      <c r="G20" s="198"/>
      <c r="H20" s="199">
        <v>20</v>
      </c>
      <c r="I20" s="199">
        <v>5</v>
      </c>
      <c r="J20" s="199">
        <v>1.78</v>
      </c>
      <c r="K20" s="199"/>
      <c r="L20" s="199"/>
      <c r="M20" s="226"/>
      <c r="N20" s="226"/>
      <c r="O20" s="226"/>
      <c r="P20" s="226"/>
      <c r="Q20" s="199"/>
      <c r="R20" s="227">
        <v>2.2357153200000002</v>
      </c>
      <c r="S20" s="201"/>
      <c r="T20" s="206">
        <f>R20-U20-V20</f>
        <v>0.34446692000000023</v>
      </c>
      <c r="U20" s="201">
        <v>1.8391489999999999</v>
      </c>
      <c r="V20" s="201">
        <v>5.2099399999999997E-2</v>
      </c>
      <c r="W20" s="199"/>
      <c r="X20" s="199"/>
      <c r="Y20" s="199"/>
      <c r="Z20" s="199"/>
      <c r="AA20" s="205">
        <v>2016</v>
      </c>
      <c r="AB20" s="199">
        <v>20</v>
      </c>
      <c r="AC20" s="199" t="s">
        <v>142</v>
      </c>
      <c r="AD20" s="199">
        <v>1.78</v>
      </c>
      <c r="AE20" s="205"/>
      <c r="AF20" s="199"/>
      <c r="AG20" s="199"/>
      <c r="AH20" s="199"/>
      <c r="AI20" s="209"/>
      <c r="AJ20" s="226"/>
      <c r="AK20" s="199"/>
      <c r="AL20" s="225"/>
      <c r="AM20" s="225"/>
      <c r="AN20" s="225"/>
      <c r="AO20" s="225"/>
    </row>
    <row r="21" spans="1:41" s="203" customFormat="1" ht="188.25" customHeight="1" x14ac:dyDescent="0.2">
      <c r="A21" s="219" t="s">
        <v>199</v>
      </c>
      <c r="B21" s="217" t="s">
        <v>179</v>
      </c>
      <c r="C21" s="205"/>
      <c r="D21" s="198"/>
      <c r="E21" s="198"/>
      <c r="F21" s="198"/>
      <c r="G21" s="198"/>
      <c r="H21" s="198"/>
      <c r="I21" s="199"/>
      <c r="J21" s="199"/>
      <c r="K21" s="199"/>
      <c r="L21" s="199"/>
      <c r="M21" s="226"/>
      <c r="N21" s="226"/>
      <c r="O21" s="226"/>
      <c r="P21" s="226"/>
      <c r="Q21" s="215" t="s">
        <v>143</v>
      </c>
      <c r="R21" s="201">
        <v>1.77628114</v>
      </c>
      <c r="S21" s="201"/>
      <c r="T21" s="206">
        <f>R21-U21</f>
        <v>0.29389414000000014</v>
      </c>
      <c r="U21" s="201">
        <v>1.4823869999999999</v>
      </c>
      <c r="V21" s="201"/>
      <c r="W21" s="199"/>
      <c r="X21" s="199"/>
      <c r="Y21" s="199"/>
      <c r="Z21" s="199"/>
      <c r="AA21" s="205"/>
      <c r="AB21" s="199"/>
      <c r="AC21" s="199"/>
      <c r="AD21" s="199"/>
      <c r="AE21" s="205"/>
      <c r="AF21" s="199"/>
      <c r="AG21" s="199"/>
      <c r="AH21" s="199"/>
      <c r="AI21" s="209"/>
      <c r="AJ21" s="226"/>
      <c r="AK21" s="215" t="s">
        <v>143</v>
      </c>
      <c r="AL21" s="225"/>
      <c r="AM21" s="225"/>
      <c r="AN21" s="225"/>
      <c r="AO21" s="225"/>
    </row>
    <row r="22" spans="1:41" s="203" customFormat="1" ht="30" x14ac:dyDescent="0.2">
      <c r="A22" s="219">
        <v>4</v>
      </c>
      <c r="B22" s="197" t="s">
        <v>267</v>
      </c>
      <c r="C22" s="198"/>
      <c r="D22" s="198"/>
      <c r="E22" s="198"/>
      <c r="F22" s="198"/>
      <c r="G22" s="198"/>
      <c r="H22" s="198"/>
      <c r="I22" s="199"/>
      <c r="J22" s="199"/>
      <c r="K22" s="199"/>
      <c r="L22" s="199"/>
      <c r="M22" s="199"/>
      <c r="N22" s="199"/>
      <c r="O22" s="201">
        <f>SUM(O23)</f>
        <v>0.246</v>
      </c>
      <c r="P22" s="201"/>
      <c r="Q22" s="200"/>
      <c r="R22" s="201">
        <f>SUM(R23)</f>
        <v>0.72900799999999999</v>
      </c>
      <c r="S22" s="201"/>
      <c r="T22" s="201">
        <f>SUM(T23)</f>
        <v>0.275362</v>
      </c>
      <c r="U22" s="201">
        <f>SUM(U23)</f>
        <v>0.45364599999999999</v>
      </c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>
        <f>SUM(AI23)</f>
        <v>0.246</v>
      </c>
      <c r="AJ22" s="229"/>
      <c r="AK22" s="229"/>
      <c r="AL22" s="225"/>
      <c r="AM22" s="225"/>
    </row>
    <row r="23" spans="1:41" s="22" customFormat="1" ht="44.25" customHeight="1" x14ac:dyDescent="0.2">
      <c r="A23" s="218" t="s">
        <v>201</v>
      </c>
      <c r="B23" s="221" t="s">
        <v>244</v>
      </c>
      <c r="C23" s="3"/>
      <c r="D23" s="27"/>
      <c r="E23" s="27"/>
      <c r="F23" s="27"/>
      <c r="G23" s="27"/>
      <c r="H23" s="27"/>
      <c r="I23" s="19"/>
      <c r="J23" s="19"/>
      <c r="K23" s="19">
        <v>1985</v>
      </c>
      <c r="L23" s="19">
        <v>15</v>
      </c>
      <c r="M23" s="4" t="s">
        <v>73</v>
      </c>
      <c r="N23" s="4" t="s">
        <v>154</v>
      </c>
      <c r="O23" s="4">
        <v>0.246</v>
      </c>
      <c r="P23" s="4"/>
      <c r="Q23" s="19"/>
      <c r="R23" s="131">
        <v>0.72900799999999999</v>
      </c>
      <c r="S23" s="89"/>
      <c r="T23" s="131">
        <f>R23-U23</f>
        <v>0.275362</v>
      </c>
      <c r="U23" s="89">
        <v>0.45364599999999999</v>
      </c>
      <c r="V23" s="89"/>
      <c r="W23" s="19"/>
      <c r="X23" s="19"/>
      <c r="Y23" s="19"/>
      <c r="Z23" s="19"/>
      <c r="AA23" s="3"/>
      <c r="AB23" s="19"/>
      <c r="AC23" s="19"/>
      <c r="AD23" s="19"/>
      <c r="AE23" s="3">
        <v>2016</v>
      </c>
      <c r="AF23" s="19">
        <v>20</v>
      </c>
      <c r="AG23" s="19" t="s">
        <v>74</v>
      </c>
      <c r="AH23" s="4" t="s">
        <v>165</v>
      </c>
      <c r="AI23" s="85">
        <v>0.246</v>
      </c>
      <c r="AJ23" s="19"/>
      <c r="AK23" s="7"/>
      <c r="AL23" s="15"/>
      <c r="AM23" s="15"/>
      <c r="AN23" s="15"/>
      <c r="AO23" s="15"/>
    </row>
    <row r="24" spans="1:41" s="22" customFormat="1" hidden="1" x14ac:dyDescent="0.2">
      <c r="A24" s="1">
        <v>5</v>
      </c>
      <c r="B24" s="127"/>
      <c r="C24" s="27"/>
      <c r="D24" s="27"/>
      <c r="E24" s="27"/>
      <c r="F24" s="27"/>
      <c r="G24" s="27"/>
      <c r="H24" s="27"/>
      <c r="I24" s="19"/>
      <c r="J24" s="19"/>
      <c r="K24" s="19"/>
      <c r="L24" s="19"/>
      <c r="M24" s="19"/>
      <c r="N24" s="19"/>
      <c r="O24" s="19"/>
      <c r="P24" s="19"/>
      <c r="Q24" s="104"/>
      <c r="R24" s="89"/>
      <c r="S24" s="89"/>
      <c r="T24" s="89"/>
      <c r="U24" s="89"/>
      <c r="V24" s="8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58"/>
      <c r="AK24" s="58"/>
      <c r="AL24" s="15"/>
      <c r="AM24" s="15"/>
    </row>
    <row r="25" spans="1:41" s="22" customFormat="1" hidden="1" x14ac:dyDescent="0.2">
      <c r="A25" s="1">
        <v>6</v>
      </c>
      <c r="B25" s="127"/>
      <c r="C25" s="27"/>
      <c r="D25" s="27"/>
      <c r="E25" s="27"/>
      <c r="F25" s="27"/>
      <c r="G25" s="27"/>
      <c r="H25" s="27"/>
      <c r="I25" s="19"/>
      <c r="J25" s="19"/>
      <c r="K25" s="19"/>
      <c r="L25" s="19"/>
      <c r="M25" s="19"/>
      <c r="N25" s="19"/>
      <c r="O25" s="19"/>
      <c r="P25" s="19"/>
      <c r="Q25" s="104"/>
      <c r="R25" s="89"/>
      <c r="S25" s="89"/>
      <c r="T25" s="89"/>
      <c r="U25" s="89"/>
      <c r="V25" s="8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58"/>
      <c r="AK25" s="58"/>
      <c r="AL25" s="15"/>
      <c r="AM25" s="15"/>
    </row>
    <row r="26" spans="1:41" s="22" customFormat="1" hidden="1" x14ac:dyDescent="0.2">
      <c r="A26" s="1">
        <v>7</v>
      </c>
      <c r="B26" s="127"/>
      <c r="C26" s="27"/>
      <c r="D26" s="27"/>
      <c r="E26" s="27"/>
      <c r="F26" s="27"/>
      <c r="G26" s="27"/>
      <c r="H26" s="27"/>
      <c r="I26" s="19"/>
      <c r="J26" s="19"/>
      <c r="K26" s="19"/>
      <c r="L26" s="19"/>
      <c r="M26" s="19"/>
      <c r="N26" s="19"/>
      <c r="O26" s="19"/>
      <c r="P26" s="19"/>
      <c r="Q26" s="104"/>
      <c r="R26" s="89"/>
      <c r="S26" s="89"/>
      <c r="T26" s="89"/>
      <c r="U26" s="89"/>
      <c r="V26" s="8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58"/>
      <c r="AK26" s="58"/>
      <c r="AL26" s="15"/>
      <c r="AM26" s="15"/>
    </row>
    <row r="27" spans="1:41" s="22" customFormat="1" hidden="1" x14ac:dyDescent="0.2">
      <c r="A27" s="1">
        <v>8</v>
      </c>
      <c r="B27" s="127"/>
      <c r="C27" s="27"/>
      <c r="D27" s="27"/>
      <c r="E27" s="27"/>
      <c r="F27" s="27"/>
      <c r="G27" s="27"/>
      <c r="H27" s="27"/>
      <c r="I27" s="19"/>
      <c r="J27" s="19"/>
      <c r="K27" s="19"/>
      <c r="L27" s="19"/>
      <c r="M27" s="19"/>
      <c r="N27" s="19"/>
      <c r="O27" s="19"/>
      <c r="P27" s="19"/>
      <c r="Q27" s="104"/>
      <c r="R27" s="89"/>
      <c r="S27" s="89"/>
      <c r="T27" s="89"/>
      <c r="U27" s="89"/>
      <c r="V27" s="8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58"/>
      <c r="AK27" s="58"/>
      <c r="AL27" s="15"/>
      <c r="AM27" s="15"/>
    </row>
    <row r="28" spans="1:41" s="22" customFormat="1" hidden="1" x14ac:dyDescent="0.2">
      <c r="A28" s="1">
        <v>9</v>
      </c>
      <c r="B28" s="127"/>
      <c r="C28" s="27"/>
      <c r="D28" s="27"/>
      <c r="E28" s="27"/>
      <c r="F28" s="27"/>
      <c r="G28" s="27"/>
      <c r="H28" s="27"/>
      <c r="I28" s="19"/>
      <c r="J28" s="19"/>
      <c r="K28" s="19"/>
      <c r="L28" s="19"/>
      <c r="M28" s="19"/>
      <c r="N28" s="19"/>
      <c r="O28" s="19"/>
      <c r="P28" s="19"/>
      <c r="Q28" s="104"/>
      <c r="R28" s="89"/>
      <c r="S28" s="89"/>
      <c r="T28" s="89"/>
      <c r="U28" s="89"/>
      <c r="V28" s="8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58"/>
      <c r="AK28" s="58"/>
      <c r="AL28" s="15"/>
      <c r="AM28" s="15"/>
    </row>
    <row r="29" spans="1:41" s="22" customFormat="1" hidden="1" x14ac:dyDescent="0.2">
      <c r="A29" s="1">
        <v>10</v>
      </c>
      <c r="B29" s="127"/>
      <c r="C29" s="27"/>
      <c r="D29" s="27"/>
      <c r="E29" s="27"/>
      <c r="F29" s="27"/>
      <c r="G29" s="27"/>
      <c r="H29" s="27"/>
      <c r="I29" s="19"/>
      <c r="J29" s="19"/>
      <c r="K29" s="19"/>
      <c r="L29" s="19"/>
      <c r="M29" s="19"/>
      <c r="N29" s="19"/>
      <c r="O29" s="19"/>
      <c r="P29" s="19"/>
      <c r="Q29" s="104"/>
      <c r="R29" s="89"/>
      <c r="S29" s="89"/>
      <c r="T29" s="89"/>
      <c r="U29" s="89"/>
      <c r="V29" s="8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58"/>
      <c r="AK29" s="58"/>
      <c r="AL29" s="15"/>
      <c r="AM29" s="15"/>
    </row>
    <row r="30" spans="1:41" s="203" customFormat="1" ht="30" x14ac:dyDescent="0.2">
      <c r="A30" s="219" t="s">
        <v>202</v>
      </c>
      <c r="B30" s="197" t="s">
        <v>189</v>
      </c>
      <c r="C30" s="198"/>
      <c r="D30" s="198"/>
      <c r="E30" s="198"/>
      <c r="F30" s="198"/>
      <c r="G30" s="198"/>
      <c r="H30" s="198"/>
      <c r="I30" s="199"/>
      <c r="J30" s="199"/>
      <c r="K30" s="199"/>
      <c r="L30" s="199"/>
      <c r="M30" s="199"/>
      <c r="N30" s="199"/>
      <c r="O30" s="201">
        <f>SUM(O34:O40)</f>
        <v>7.327</v>
      </c>
      <c r="P30" s="201"/>
      <c r="Q30" s="200"/>
      <c r="R30" s="201">
        <f>SUM(R34:R40)</f>
        <v>14.213916000000001</v>
      </c>
      <c r="S30" s="201"/>
      <c r="T30" s="201">
        <f>SUM(T34:T40)</f>
        <v>3.1911019999999999</v>
      </c>
      <c r="U30" s="201">
        <f>SUM(U34:U40)</f>
        <v>11.022814</v>
      </c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>
        <f>SUM(AI34:AI40)</f>
        <v>7.327</v>
      </c>
      <c r="AJ30" s="229"/>
      <c r="AK30" s="229"/>
      <c r="AL30" s="225"/>
      <c r="AM30" s="225"/>
    </row>
    <row r="31" spans="1:41" s="22" customFormat="1" hidden="1" x14ac:dyDescent="0.2">
      <c r="A31" s="1">
        <v>11</v>
      </c>
      <c r="B31" s="127"/>
      <c r="C31" s="27"/>
      <c r="D31" s="27"/>
      <c r="E31" s="27"/>
      <c r="F31" s="27"/>
      <c r="G31" s="27"/>
      <c r="H31" s="27"/>
      <c r="I31" s="19"/>
      <c r="J31" s="19"/>
      <c r="K31" s="19"/>
      <c r="L31" s="19"/>
      <c r="M31" s="19"/>
      <c r="N31" s="19"/>
      <c r="O31" s="19"/>
      <c r="P31" s="19"/>
      <c r="Q31" s="104"/>
      <c r="R31" s="89"/>
      <c r="S31" s="89"/>
      <c r="T31" s="89"/>
      <c r="U31" s="89"/>
      <c r="V31" s="8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58"/>
      <c r="AK31" s="58"/>
      <c r="AL31" s="15"/>
      <c r="AM31" s="15"/>
    </row>
    <row r="32" spans="1:41" s="22" customFormat="1" hidden="1" x14ac:dyDescent="0.2">
      <c r="A32" s="1">
        <v>12</v>
      </c>
      <c r="B32" s="127"/>
      <c r="C32" s="27"/>
      <c r="D32" s="27"/>
      <c r="E32" s="27"/>
      <c r="F32" s="27"/>
      <c r="G32" s="27"/>
      <c r="H32" s="27"/>
      <c r="I32" s="19"/>
      <c r="J32" s="19"/>
      <c r="K32" s="19"/>
      <c r="L32" s="19"/>
      <c r="M32" s="19"/>
      <c r="N32" s="19"/>
      <c r="O32" s="19"/>
      <c r="P32" s="19"/>
      <c r="Q32" s="104"/>
      <c r="R32" s="89"/>
      <c r="S32" s="89"/>
      <c r="T32" s="89"/>
      <c r="U32" s="89"/>
      <c r="V32" s="8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58"/>
      <c r="AK32" s="58"/>
      <c r="AL32" s="15"/>
      <c r="AM32" s="15"/>
    </row>
    <row r="33" spans="1:41" s="22" customFormat="1" hidden="1" x14ac:dyDescent="0.2">
      <c r="A33" s="1">
        <v>13</v>
      </c>
      <c r="B33" s="127"/>
      <c r="C33" s="27"/>
      <c r="D33" s="27"/>
      <c r="E33" s="27"/>
      <c r="F33" s="27"/>
      <c r="G33" s="27"/>
      <c r="H33" s="27"/>
      <c r="I33" s="19"/>
      <c r="J33" s="19"/>
      <c r="K33" s="19"/>
      <c r="L33" s="19"/>
      <c r="M33" s="19"/>
      <c r="N33" s="19"/>
      <c r="O33" s="19"/>
      <c r="P33" s="19"/>
      <c r="Q33" s="104"/>
      <c r="R33" s="89"/>
      <c r="S33" s="89"/>
      <c r="T33" s="89"/>
      <c r="U33" s="89"/>
      <c r="V33" s="8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58"/>
      <c r="AK33" s="58"/>
      <c r="AL33" s="15"/>
      <c r="AM33" s="15"/>
    </row>
    <row r="34" spans="1:41" s="22" customFormat="1" ht="46.5" customHeight="1" x14ac:dyDescent="0.2">
      <c r="A34" s="218" t="s">
        <v>212</v>
      </c>
      <c r="B34" s="221" t="s">
        <v>246</v>
      </c>
      <c r="C34" s="3"/>
      <c r="D34" s="27"/>
      <c r="E34" s="27"/>
      <c r="F34" s="27"/>
      <c r="G34" s="27"/>
      <c r="H34" s="27"/>
      <c r="I34" s="19"/>
      <c r="J34" s="19"/>
      <c r="K34" s="19">
        <v>1988</v>
      </c>
      <c r="L34" s="19">
        <v>15</v>
      </c>
      <c r="M34" s="4" t="s">
        <v>73</v>
      </c>
      <c r="N34" s="4" t="s">
        <v>155</v>
      </c>
      <c r="O34" s="4">
        <v>2.08</v>
      </c>
      <c r="P34" s="4"/>
      <c r="Q34" s="19"/>
      <c r="R34" s="131">
        <v>4.2643089999999999</v>
      </c>
      <c r="S34" s="89"/>
      <c r="T34" s="131">
        <f>R34-U34</f>
        <v>1.0401639999999999</v>
      </c>
      <c r="U34" s="89">
        <v>3.224145</v>
      </c>
      <c r="V34" s="89"/>
      <c r="W34" s="19"/>
      <c r="X34" s="19"/>
      <c r="Y34" s="19"/>
      <c r="Z34" s="19"/>
      <c r="AA34" s="3"/>
      <c r="AB34" s="19"/>
      <c r="AC34" s="19"/>
      <c r="AD34" s="19"/>
      <c r="AE34" s="3">
        <v>2016</v>
      </c>
      <c r="AF34" s="19">
        <v>20</v>
      </c>
      <c r="AG34" s="19" t="s">
        <v>74</v>
      </c>
      <c r="AH34" s="4" t="s">
        <v>165</v>
      </c>
      <c r="AI34" s="85">
        <v>2.08</v>
      </c>
      <c r="AJ34" s="19"/>
      <c r="AK34" s="7"/>
      <c r="AL34" s="15"/>
      <c r="AM34" s="15"/>
      <c r="AN34" s="15"/>
      <c r="AO34" s="15"/>
    </row>
    <row r="35" spans="1:41" s="22" customFormat="1" hidden="1" x14ac:dyDescent="0.2">
      <c r="A35" s="1">
        <v>15</v>
      </c>
      <c r="B35" s="127"/>
      <c r="C35" s="27"/>
      <c r="D35" s="27"/>
      <c r="E35" s="27"/>
      <c r="F35" s="27"/>
      <c r="G35" s="27"/>
      <c r="H35" s="27"/>
      <c r="I35" s="19"/>
      <c r="J35" s="19"/>
      <c r="K35" s="19"/>
      <c r="L35" s="19"/>
      <c r="M35" s="19"/>
      <c r="N35" s="19"/>
      <c r="O35" s="19"/>
      <c r="P35" s="19"/>
      <c r="Q35" s="104"/>
      <c r="R35" s="89"/>
      <c r="S35" s="89"/>
      <c r="T35" s="89"/>
      <c r="U35" s="89"/>
      <c r="V35" s="8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58"/>
      <c r="AK35" s="58"/>
      <c r="AL35" s="15"/>
      <c r="AM35" s="15"/>
    </row>
    <row r="36" spans="1:41" s="22" customFormat="1" hidden="1" x14ac:dyDescent="0.2">
      <c r="A36" s="1">
        <v>16</v>
      </c>
      <c r="B36" s="127"/>
      <c r="C36" s="27"/>
      <c r="D36" s="27"/>
      <c r="E36" s="27"/>
      <c r="F36" s="27"/>
      <c r="G36" s="27"/>
      <c r="H36" s="27"/>
      <c r="I36" s="19"/>
      <c r="J36" s="19"/>
      <c r="K36" s="19"/>
      <c r="L36" s="19"/>
      <c r="M36" s="19"/>
      <c r="N36" s="19"/>
      <c r="O36" s="19"/>
      <c r="P36" s="19"/>
      <c r="Q36" s="104"/>
      <c r="R36" s="89"/>
      <c r="S36" s="89"/>
      <c r="T36" s="89"/>
      <c r="U36" s="89"/>
      <c r="V36" s="8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58"/>
      <c r="AK36" s="58"/>
      <c r="AL36" s="15"/>
      <c r="AM36" s="15"/>
    </row>
    <row r="37" spans="1:41" s="22" customFormat="1" hidden="1" x14ac:dyDescent="0.2">
      <c r="A37" s="1">
        <v>17</v>
      </c>
      <c r="B37" s="127"/>
      <c r="C37" s="27"/>
      <c r="D37" s="27"/>
      <c r="E37" s="27"/>
      <c r="F37" s="27"/>
      <c r="G37" s="27"/>
      <c r="H37" s="27"/>
      <c r="I37" s="19"/>
      <c r="J37" s="19"/>
      <c r="K37" s="19"/>
      <c r="L37" s="19"/>
      <c r="M37" s="19"/>
      <c r="N37" s="19"/>
      <c r="O37" s="19"/>
      <c r="P37" s="19"/>
      <c r="Q37" s="104"/>
      <c r="R37" s="89"/>
      <c r="S37" s="89"/>
      <c r="T37" s="89"/>
      <c r="U37" s="89"/>
      <c r="V37" s="8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58"/>
      <c r="AK37" s="58"/>
      <c r="AL37" s="15"/>
      <c r="AM37" s="15"/>
    </row>
    <row r="38" spans="1:41" s="22" customFormat="1" hidden="1" x14ac:dyDescent="0.2">
      <c r="A38" s="1">
        <v>18</v>
      </c>
      <c r="B38" s="127"/>
      <c r="C38" s="27"/>
      <c r="D38" s="27"/>
      <c r="E38" s="27"/>
      <c r="F38" s="27"/>
      <c r="G38" s="27"/>
      <c r="H38" s="27"/>
      <c r="I38" s="19"/>
      <c r="J38" s="19"/>
      <c r="K38" s="19"/>
      <c r="L38" s="19"/>
      <c r="M38" s="19"/>
      <c r="N38" s="19"/>
      <c r="O38" s="19"/>
      <c r="P38" s="19"/>
      <c r="Q38" s="104"/>
      <c r="R38" s="89"/>
      <c r="S38" s="89"/>
      <c r="T38" s="89"/>
      <c r="U38" s="89"/>
      <c r="V38" s="8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58"/>
      <c r="AK38" s="58"/>
      <c r="AL38" s="15"/>
      <c r="AM38" s="15"/>
    </row>
    <row r="39" spans="1:41" s="22" customFormat="1" hidden="1" x14ac:dyDescent="0.2">
      <c r="A39" s="1">
        <v>19</v>
      </c>
      <c r="B39" s="127"/>
      <c r="C39" s="27"/>
      <c r="D39" s="27"/>
      <c r="E39" s="27"/>
      <c r="F39" s="27"/>
      <c r="G39" s="27"/>
      <c r="H39" s="27"/>
      <c r="I39" s="19"/>
      <c r="J39" s="19"/>
      <c r="K39" s="19"/>
      <c r="L39" s="19"/>
      <c r="M39" s="19"/>
      <c r="N39" s="19"/>
      <c r="O39" s="19"/>
      <c r="P39" s="19"/>
      <c r="Q39" s="104"/>
      <c r="R39" s="89"/>
      <c r="S39" s="89"/>
      <c r="T39" s="89"/>
      <c r="U39" s="89"/>
      <c r="V39" s="8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58"/>
      <c r="AK39" s="58"/>
      <c r="AL39" s="15"/>
      <c r="AM39" s="15"/>
    </row>
    <row r="40" spans="1:41" s="22" customFormat="1" ht="54.75" customHeight="1" x14ac:dyDescent="0.2">
      <c r="A40" s="218" t="s">
        <v>218</v>
      </c>
      <c r="B40" s="222" t="s">
        <v>251</v>
      </c>
      <c r="C40" s="3"/>
      <c r="D40" s="27"/>
      <c r="E40" s="27"/>
      <c r="F40" s="27"/>
      <c r="G40" s="27"/>
      <c r="H40" s="27"/>
      <c r="I40" s="19"/>
      <c r="J40" s="19"/>
      <c r="K40" s="19">
        <v>1961</v>
      </c>
      <c r="L40" s="19">
        <v>15</v>
      </c>
      <c r="M40" s="4" t="s">
        <v>73</v>
      </c>
      <c r="N40" s="4" t="s">
        <v>154</v>
      </c>
      <c r="O40" s="4">
        <v>5.2469999999999999</v>
      </c>
      <c r="P40" s="4"/>
      <c r="Q40" s="19"/>
      <c r="R40" s="131">
        <v>9.9496070000000003</v>
      </c>
      <c r="S40" s="89"/>
      <c r="T40" s="131">
        <f>R40-U40</f>
        <v>2.150938</v>
      </c>
      <c r="U40" s="89">
        <v>7.7986690000000003</v>
      </c>
      <c r="V40" s="89"/>
      <c r="W40" s="19"/>
      <c r="X40" s="19"/>
      <c r="Y40" s="19"/>
      <c r="Z40" s="19"/>
      <c r="AA40" s="3"/>
      <c r="AB40" s="19"/>
      <c r="AC40" s="19"/>
      <c r="AD40" s="19"/>
      <c r="AE40" s="3">
        <v>2016</v>
      </c>
      <c r="AF40" s="19">
        <v>20</v>
      </c>
      <c r="AG40" s="19" t="s">
        <v>74</v>
      </c>
      <c r="AH40" s="4" t="s">
        <v>165</v>
      </c>
      <c r="AI40" s="85">
        <v>5.2469999999999999</v>
      </c>
      <c r="AJ40" s="19"/>
      <c r="AK40" s="67"/>
      <c r="AL40" s="15"/>
      <c r="AM40" s="15"/>
      <c r="AN40" s="15"/>
      <c r="AO40" s="15"/>
    </row>
    <row r="41" spans="1:41" s="22" customFormat="1" hidden="1" x14ac:dyDescent="0.2">
      <c r="A41" s="1">
        <v>21</v>
      </c>
      <c r="B41" s="127"/>
      <c r="C41" s="27"/>
      <c r="D41" s="27"/>
      <c r="E41" s="27"/>
      <c r="F41" s="27"/>
      <c r="G41" s="27"/>
      <c r="H41" s="27"/>
      <c r="I41" s="19"/>
      <c r="J41" s="19"/>
      <c r="K41" s="19"/>
      <c r="L41" s="19"/>
      <c r="M41" s="19"/>
      <c r="N41" s="19"/>
      <c r="O41" s="19"/>
      <c r="P41" s="19"/>
      <c r="Q41" s="104"/>
      <c r="R41" s="89"/>
      <c r="S41" s="89"/>
      <c r="T41" s="89"/>
      <c r="U41" s="89"/>
      <c r="V41" s="8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58"/>
      <c r="AK41" s="58"/>
      <c r="AL41" s="15"/>
      <c r="AM41" s="15"/>
    </row>
    <row r="42" spans="1:41" s="22" customFormat="1" ht="47.25" hidden="1" x14ac:dyDescent="0.2">
      <c r="A42" s="1">
        <v>7</v>
      </c>
      <c r="B42" s="126" t="s">
        <v>114</v>
      </c>
      <c r="C42" s="27"/>
      <c r="D42" s="27"/>
      <c r="E42" s="27"/>
      <c r="F42" s="27"/>
      <c r="G42" s="27"/>
      <c r="H42" s="27"/>
      <c r="I42" s="19"/>
      <c r="J42" s="19"/>
      <c r="K42" s="19"/>
      <c r="L42" s="19"/>
      <c r="M42" s="19"/>
      <c r="N42" s="19"/>
      <c r="O42" s="19"/>
      <c r="P42" s="19"/>
      <c r="Q42" s="104"/>
      <c r="R42" s="89"/>
      <c r="S42" s="89"/>
      <c r="T42" s="89"/>
      <c r="U42" s="89"/>
      <c r="V42" s="8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58"/>
      <c r="AK42" s="58"/>
      <c r="AL42" s="15"/>
      <c r="AM42" s="15"/>
    </row>
    <row r="43" spans="1:41" s="22" customFormat="1" ht="15" hidden="1" x14ac:dyDescent="0.2">
      <c r="A43" s="1"/>
      <c r="B43" s="125" t="s">
        <v>187</v>
      </c>
      <c r="C43" s="27"/>
      <c r="D43" s="27"/>
      <c r="E43" s="27"/>
      <c r="F43" s="27"/>
      <c r="G43" s="27"/>
      <c r="H43" s="27"/>
      <c r="I43" s="19"/>
      <c r="J43" s="19"/>
      <c r="K43" s="19"/>
      <c r="L43" s="19"/>
      <c r="M43" s="19"/>
      <c r="N43" s="19"/>
      <c r="O43" s="19"/>
      <c r="P43" s="19"/>
      <c r="Q43" s="104"/>
      <c r="R43" s="89"/>
      <c r="S43" s="89"/>
      <c r="T43" s="89"/>
      <c r="U43" s="89"/>
      <c r="V43" s="8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58"/>
      <c r="AK43" s="58"/>
      <c r="AL43" s="15"/>
      <c r="AM43" s="15"/>
    </row>
    <row r="44" spans="1:41" s="22" customFormat="1" hidden="1" x14ac:dyDescent="0.2">
      <c r="A44" s="1">
        <v>23</v>
      </c>
      <c r="B44" s="127"/>
      <c r="C44" s="27"/>
      <c r="D44" s="27"/>
      <c r="E44" s="27"/>
      <c r="F44" s="27"/>
      <c r="G44" s="27"/>
      <c r="H44" s="27"/>
      <c r="I44" s="19"/>
      <c r="J44" s="19"/>
      <c r="K44" s="19"/>
      <c r="L44" s="19"/>
      <c r="M44" s="19"/>
      <c r="N44" s="19"/>
      <c r="O44" s="19"/>
      <c r="P44" s="19"/>
      <c r="Q44" s="104"/>
      <c r="R44" s="89"/>
      <c r="S44" s="89"/>
      <c r="T44" s="89"/>
      <c r="U44" s="89"/>
      <c r="V44" s="8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58"/>
      <c r="AK44" s="58"/>
      <c r="AL44" s="15"/>
      <c r="AM44" s="15"/>
    </row>
    <row r="45" spans="1:41" s="22" customFormat="1" hidden="1" x14ac:dyDescent="0.2">
      <c r="A45" s="1">
        <v>24</v>
      </c>
      <c r="B45" s="127"/>
      <c r="C45" s="27"/>
      <c r="D45" s="27"/>
      <c r="E45" s="27"/>
      <c r="F45" s="27"/>
      <c r="G45" s="27"/>
      <c r="H45" s="27"/>
      <c r="I45" s="19"/>
      <c r="J45" s="19"/>
      <c r="K45" s="19"/>
      <c r="L45" s="19"/>
      <c r="M45" s="19"/>
      <c r="N45" s="19"/>
      <c r="O45" s="19"/>
      <c r="P45" s="19"/>
      <c r="Q45" s="104"/>
      <c r="R45" s="89"/>
      <c r="S45" s="89"/>
      <c r="T45" s="89"/>
      <c r="U45" s="89"/>
      <c r="V45" s="8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58"/>
      <c r="AK45" s="58"/>
      <c r="AL45" s="15"/>
      <c r="AM45" s="15"/>
    </row>
    <row r="46" spans="1:41" s="22" customFormat="1" hidden="1" x14ac:dyDescent="0.2">
      <c r="A46" s="1">
        <v>25</v>
      </c>
      <c r="B46" s="127"/>
      <c r="C46" s="27"/>
      <c r="D46" s="27"/>
      <c r="E46" s="27"/>
      <c r="F46" s="27"/>
      <c r="G46" s="27"/>
      <c r="H46" s="27"/>
      <c r="I46" s="19"/>
      <c r="J46" s="19"/>
      <c r="K46" s="19"/>
      <c r="L46" s="19"/>
      <c r="M46" s="19"/>
      <c r="N46" s="19"/>
      <c r="O46" s="19"/>
      <c r="P46" s="19"/>
      <c r="Q46" s="104"/>
      <c r="R46" s="89"/>
      <c r="S46" s="89"/>
      <c r="T46" s="89"/>
      <c r="U46" s="89"/>
      <c r="V46" s="8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58"/>
      <c r="AK46" s="58"/>
      <c r="AL46" s="15"/>
      <c r="AM46" s="15"/>
    </row>
    <row r="47" spans="1:41" s="22" customFormat="1" hidden="1" x14ac:dyDescent="0.2">
      <c r="A47" s="1">
        <v>26</v>
      </c>
      <c r="B47" s="127"/>
      <c r="C47" s="27"/>
      <c r="D47" s="27"/>
      <c r="E47" s="27"/>
      <c r="F47" s="27"/>
      <c r="G47" s="27"/>
      <c r="H47" s="27"/>
      <c r="I47" s="19"/>
      <c r="J47" s="19"/>
      <c r="K47" s="19"/>
      <c r="L47" s="19"/>
      <c r="M47" s="19"/>
      <c r="N47" s="19"/>
      <c r="O47" s="19"/>
      <c r="P47" s="19"/>
      <c r="Q47" s="104"/>
      <c r="R47" s="89"/>
      <c r="S47" s="89"/>
      <c r="T47" s="89"/>
      <c r="U47" s="89"/>
      <c r="V47" s="8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58"/>
      <c r="AK47" s="58"/>
      <c r="AL47" s="15"/>
      <c r="AM47" s="15"/>
    </row>
    <row r="48" spans="1:41" s="22" customFormat="1" hidden="1" x14ac:dyDescent="0.2">
      <c r="A48" s="1">
        <v>27</v>
      </c>
      <c r="B48" s="127"/>
      <c r="C48" s="27"/>
      <c r="D48" s="27"/>
      <c r="E48" s="27"/>
      <c r="F48" s="27"/>
      <c r="G48" s="27"/>
      <c r="H48" s="27"/>
      <c r="I48" s="19"/>
      <c r="J48" s="19"/>
      <c r="K48" s="19"/>
      <c r="L48" s="19"/>
      <c r="M48" s="19"/>
      <c r="N48" s="19"/>
      <c r="O48" s="19"/>
      <c r="P48" s="19"/>
      <c r="Q48" s="104"/>
      <c r="R48" s="89"/>
      <c r="S48" s="89"/>
      <c r="T48" s="89"/>
      <c r="U48" s="89"/>
      <c r="V48" s="8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58"/>
      <c r="AK48" s="58"/>
      <c r="AL48" s="15"/>
      <c r="AM48" s="15"/>
    </row>
    <row r="49" spans="1:41" s="22" customFormat="1" hidden="1" x14ac:dyDescent="0.2">
      <c r="A49" s="1">
        <v>28</v>
      </c>
      <c r="B49" s="127"/>
      <c r="C49" s="27"/>
      <c r="D49" s="27"/>
      <c r="E49" s="27"/>
      <c r="F49" s="27"/>
      <c r="G49" s="27"/>
      <c r="H49" s="27"/>
      <c r="I49" s="19"/>
      <c r="J49" s="19"/>
      <c r="K49" s="19"/>
      <c r="L49" s="19"/>
      <c r="M49" s="19"/>
      <c r="N49" s="19"/>
      <c r="O49" s="19"/>
      <c r="P49" s="19"/>
      <c r="Q49" s="104"/>
      <c r="R49" s="89"/>
      <c r="S49" s="89"/>
      <c r="T49" s="89"/>
      <c r="U49" s="89"/>
      <c r="V49" s="8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58"/>
      <c r="AK49" s="58"/>
      <c r="AL49" s="15"/>
      <c r="AM49" s="15"/>
    </row>
    <row r="50" spans="1:41" s="22" customFormat="1" hidden="1" x14ac:dyDescent="0.2">
      <c r="A50" s="1">
        <v>29</v>
      </c>
      <c r="B50" s="127"/>
      <c r="C50" s="27"/>
      <c r="D50" s="27"/>
      <c r="E50" s="27"/>
      <c r="F50" s="27"/>
      <c r="G50" s="27"/>
      <c r="H50" s="27"/>
      <c r="I50" s="19"/>
      <c r="J50" s="19"/>
      <c r="K50" s="19"/>
      <c r="L50" s="19"/>
      <c r="M50" s="19"/>
      <c r="N50" s="19"/>
      <c r="O50" s="19"/>
      <c r="P50" s="19"/>
      <c r="Q50" s="104"/>
      <c r="R50" s="89"/>
      <c r="S50" s="89"/>
      <c r="T50" s="89"/>
      <c r="U50" s="89"/>
      <c r="V50" s="8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58"/>
      <c r="AK50" s="58"/>
      <c r="AL50" s="15"/>
      <c r="AM50" s="15"/>
    </row>
    <row r="51" spans="1:41" s="22" customFormat="1" hidden="1" x14ac:dyDescent="0.2">
      <c r="A51" s="1">
        <v>30</v>
      </c>
      <c r="B51" s="127"/>
      <c r="C51" s="27"/>
      <c r="D51" s="27"/>
      <c r="E51" s="27"/>
      <c r="F51" s="27"/>
      <c r="G51" s="27"/>
      <c r="H51" s="27"/>
      <c r="I51" s="19"/>
      <c r="J51" s="19"/>
      <c r="K51" s="19"/>
      <c r="L51" s="19"/>
      <c r="M51" s="19"/>
      <c r="N51" s="19"/>
      <c r="O51" s="19"/>
      <c r="P51" s="19"/>
      <c r="Q51" s="104"/>
      <c r="R51" s="89"/>
      <c r="S51" s="89"/>
      <c r="T51" s="89"/>
      <c r="U51" s="89"/>
      <c r="V51" s="8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58"/>
      <c r="AK51" s="58"/>
      <c r="AL51" s="15"/>
      <c r="AM51" s="15"/>
    </row>
    <row r="52" spans="1:41" s="22" customFormat="1" hidden="1" x14ac:dyDescent="0.2">
      <c r="A52" s="1">
        <v>31</v>
      </c>
      <c r="B52" s="127"/>
      <c r="C52" s="27"/>
      <c r="D52" s="27"/>
      <c r="E52" s="27"/>
      <c r="F52" s="27"/>
      <c r="G52" s="27"/>
      <c r="H52" s="27"/>
      <c r="I52" s="19"/>
      <c r="J52" s="19"/>
      <c r="K52" s="19"/>
      <c r="L52" s="19"/>
      <c r="M52" s="19"/>
      <c r="N52" s="19"/>
      <c r="O52" s="19"/>
      <c r="P52" s="19"/>
      <c r="Q52" s="104"/>
      <c r="R52" s="89"/>
      <c r="S52" s="89"/>
      <c r="T52" s="89"/>
      <c r="U52" s="89"/>
      <c r="V52" s="8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58"/>
      <c r="AK52" s="58"/>
      <c r="AL52" s="15"/>
      <c r="AM52" s="15"/>
    </row>
    <row r="53" spans="1:41" s="22" customFormat="1" hidden="1" x14ac:dyDescent="0.2">
      <c r="A53" s="1">
        <v>32</v>
      </c>
      <c r="B53" s="127"/>
      <c r="C53" s="27"/>
      <c r="D53" s="27"/>
      <c r="E53" s="27"/>
      <c r="F53" s="27"/>
      <c r="G53" s="27"/>
      <c r="H53" s="27"/>
      <c r="I53" s="19"/>
      <c r="J53" s="19"/>
      <c r="K53" s="19"/>
      <c r="L53" s="19"/>
      <c r="M53" s="19"/>
      <c r="N53" s="19"/>
      <c r="O53" s="19"/>
      <c r="P53" s="19"/>
      <c r="Q53" s="104"/>
      <c r="R53" s="89"/>
      <c r="S53" s="89"/>
      <c r="T53" s="89"/>
      <c r="U53" s="89"/>
      <c r="V53" s="8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58"/>
      <c r="AK53" s="58"/>
      <c r="AL53" s="15"/>
      <c r="AM53" s="15"/>
    </row>
    <row r="54" spans="1:41" s="22" customFormat="1" hidden="1" x14ac:dyDescent="0.2">
      <c r="A54" s="1">
        <v>33</v>
      </c>
      <c r="B54" s="127"/>
      <c r="C54" s="27"/>
      <c r="D54" s="27"/>
      <c r="E54" s="27"/>
      <c r="F54" s="27"/>
      <c r="G54" s="27"/>
      <c r="H54" s="27"/>
      <c r="I54" s="19"/>
      <c r="J54" s="19"/>
      <c r="K54" s="19"/>
      <c r="L54" s="19"/>
      <c r="M54" s="19"/>
      <c r="N54" s="19"/>
      <c r="O54" s="19"/>
      <c r="P54" s="19"/>
      <c r="Q54" s="104"/>
      <c r="R54" s="89"/>
      <c r="S54" s="89"/>
      <c r="T54" s="89"/>
      <c r="U54" s="89"/>
      <c r="V54" s="8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58"/>
      <c r="AK54" s="58"/>
      <c r="AL54" s="15"/>
      <c r="AM54" s="15"/>
    </row>
    <row r="55" spans="1:41" s="22" customFormat="1" hidden="1" x14ac:dyDescent="0.2">
      <c r="A55" s="1">
        <v>34</v>
      </c>
      <c r="B55" s="127"/>
      <c r="C55" s="27"/>
      <c r="D55" s="27"/>
      <c r="E55" s="27"/>
      <c r="F55" s="27"/>
      <c r="G55" s="27"/>
      <c r="H55" s="27"/>
      <c r="I55" s="19"/>
      <c r="J55" s="19"/>
      <c r="K55" s="19"/>
      <c r="L55" s="19"/>
      <c r="M55" s="19"/>
      <c r="N55" s="19"/>
      <c r="O55" s="19"/>
      <c r="P55" s="19"/>
      <c r="Q55" s="104"/>
      <c r="R55" s="89"/>
      <c r="S55" s="89"/>
      <c r="T55" s="89"/>
      <c r="U55" s="89"/>
      <c r="V55" s="8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58"/>
      <c r="AK55" s="58"/>
      <c r="AL55" s="15"/>
      <c r="AM55" s="15"/>
    </row>
    <row r="56" spans="1:41" s="22" customFormat="1" hidden="1" x14ac:dyDescent="0.2">
      <c r="A56" s="1">
        <v>35</v>
      </c>
      <c r="B56" s="127"/>
      <c r="C56" s="27"/>
      <c r="D56" s="27"/>
      <c r="E56" s="27"/>
      <c r="F56" s="27"/>
      <c r="G56" s="27"/>
      <c r="H56" s="27"/>
      <c r="I56" s="19"/>
      <c r="J56" s="19"/>
      <c r="K56" s="19"/>
      <c r="L56" s="19"/>
      <c r="M56" s="19"/>
      <c r="N56" s="19"/>
      <c r="O56" s="19"/>
      <c r="P56" s="19"/>
      <c r="Q56" s="104"/>
      <c r="R56" s="89"/>
      <c r="S56" s="89"/>
      <c r="T56" s="89"/>
      <c r="U56" s="89"/>
      <c r="V56" s="8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58"/>
      <c r="AK56" s="58"/>
      <c r="AL56" s="15"/>
      <c r="AM56" s="15"/>
    </row>
    <row r="57" spans="1:41" s="22" customFormat="1" ht="25.5" x14ac:dyDescent="0.2">
      <c r="A57" s="1"/>
      <c r="B57" s="39" t="s">
        <v>17</v>
      </c>
      <c r="C57" s="3"/>
      <c r="D57" s="27"/>
      <c r="E57" s="27"/>
      <c r="F57" s="27"/>
      <c r="G57" s="27"/>
      <c r="H57" s="27"/>
      <c r="I57" s="19"/>
      <c r="J57" s="19"/>
      <c r="K57" s="19"/>
      <c r="L57" s="19"/>
      <c r="M57" s="19"/>
      <c r="N57" s="19"/>
      <c r="O57" s="19"/>
      <c r="P57" s="19"/>
      <c r="Q57" s="19"/>
      <c r="R57" s="132"/>
      <c r="S57" s="89"/>
      <c r="T57" s="89"/>
      <c r="U57" s="89"/>
      <c r="V57" s="89"/>
      <c r="W57" s="19"/>
      <c r="X57" s="19"/>
      <c r="Y57" s="19"/>
      <c r="Z57" s="19"/>
      <c r="AA57" s="3"/>
      <c r="AB57" s="19"/>
      <c r="AC57" s="19"/>
      <c r="AD57" s="19"/>
      <c r="AE57" s="3"/>
      <c r="AF57" s="19"/>
      <c r="AG57" s="19"/>
      <c r="AH57" s="19"/>
      <c r="AI57" s="19"/>
      <c r="AJ57" s="19"/>
      <c r="AK57" s="19"/>
      <c r="AL57" s="15"/>
      <c r="AM57" s="15"/>
      <c r="AN57" s="15"/>
      <c r="AO57" s="15"/>
    </row>
    <row r="58" spans="1:41" s="22" customFormat="1" x14ac:dyDescent="0.2">
      <c r="A58" s="1"/>
      <c r="B58" s="41"/>
      <c r="C58" s="3"/>
      <c r="D58" s="27"/>
      <c r="E58" s="27"/>
      <c r="F58" s="27"/>
      <c r="G58" s="27"/>
      <c r="H58" s="27"/>
      <c r="I58" s="19"/>
      <c r="J58" s="19"/>
      <c r="K58" s="19"/>
      <c r="L58" s="19"/>
      <c r="M58" s="19"/>
      <c r="N58" s="19"/>
      <c r="O58" s="19"/>
      <c r="P58" s="19"/>
      <c r="Q58" s="19"/>
      <c r="R58" s="132"/>
      <c r="S58" s="89"/>
      <c r="T58" s="89"/>
      <c r="U58" s="89"/>
      <c r="V58" s="89"/>
      <c r="W58" s="19"/>
      <c r="X58" s="19"/>
      <c r="Y58" s="19"/>
      <c r="Z58" s="19"/>
      <c r="AA58" s="3"/>
      <c r="AB58" s="19"/>
      <c r="AC58" s="19"/>
      <c r="AD58" s="19"/>
      <c r="AE58" s="3"/>
      <c r="AF58" s="19"/>
      <c r="AG58" s="19"/>
      <c r="AH58" s="19"/>
      <c r="AI58" s="19"/>
      <c r="AJ58" s="19"/>
      <c r="AK58" s="19"/>
      <c r="AL58" s="15"/>
      <c r="AM58" s="15"/>
      <c r="AN58" s="15"/>
      <c r="AO58" s="15"/>
    </row>
    <row r="59" spans="1:41" s="22" customFormat="1" x14ac:dyDescent="0.2">
      <c r="A59" s="1" t="s">
        <v>15</v>
      </c>
      <c r="B59" s="39" t="s">
        <v>18</v>
      </c>
      <c r="C59" s="3"/>
      <c r="D59" s="27"/>
      <c r="E59" s="27"/>
      <c r="F59" s="27"/>
      <c r="G59" s="27"/>
      <c r="H59" s="27"/>
      <c r="I59" s="19"/>
      <c r="J59" s="19"/>
      <c r="K59" s="19"/>
      <c r="L59" s="19"/>
      <c r="M59" s="19"/>
      <c r="N59" s="19"/>
      <c r="O59" s="19"/>
      <c r="P59" s="19"/>
      <c r="Q59" s="19"/>
      <c r="R59" s="132"/>
      <c r="S59" s="89"/>
      <c r="T59" s="89"/>
      <c r="U59" s="89"/>
      <c r="V59" s="89"/>
      <c r="W59" s="19"/>
      <c r="X59" s="19"/>
      <c r="Y59" s="19"/>
      <c r="Z59" s="19"/>
      <c r="AA59" s="3"/>
      <c r="AB59" s="19"/>
      <c r="AC59" s="19"/>
      <c r="AD59" s="19"/>
      <c r="AE59" s="3"/>
      <c r="AF59" s="19"/>
      <c r="AG59" s="19"/>
      <c r="AH59" s="19"/>
      <c r="AI59" s="19"/>
      <c r="AJ59" s="19"/>
      <c r="AK59" s="19"/>
      <c r="AL59" s="15"/>
      <c r="AM59" s="15"/>
      <c r="AN59" s="15"/>
      <c r="AO59" s="15"/>
    </row>
    <row r="60" spans="1:41" s="22" customFormat="1" x14ac:dyDescent="0.2">
      <c r="A60" s="1"/>
      <c r="B60" s="41"/>
      <c r="C60" s="3"/>
      <c r="D60" s="27"/>
      <c r="E60" s="27"/>
      <c r="F60" s="27"/>
      <c r="G60" s="27"/>
      <c r="H60" s="27"/>
      <c r="I60" s="19"/>
      <c r="J60" s="19"/>
      <c r="K60" s="19"/>
      <c r="L60" s="19"/>
      <c r="M60" s="19"/>
      <c r="N60" s="19"/>
      <c r="O60" s="19"/>
      <c r="P60" s="19"/>
      <c r="Q60" s="19"/>
      <c r="R60" s="132"/>
      <c r="S60" s="89"/>
      <c r="T60" s="89"/>
      <c r="U60" s="89"/>
      <c r="V60" s="89"/>
      <c r="W60" s="19"/>
      <c r="X60" s="19"/>
      <c r="Y60" s="19"/>
      <c r="Z60" s="19"/>
      <c r="AA60" s="3"/>
      <c r="AB60" s="19"/>
      <c r="AC60" s="19"/>
      <c r="AD60" s="19"/>
      <c r="AE60" s="3"/>
      <c r="AF60" s="19"/>
      <c r="AG60" s="19"/>
      <c r="AH60" s="19"/>
      <c r="AI60" s="19"/>
      <c r="AJ60" s="19"/>
      <c r="AK60" s="19"/>
      <c r="AL60" s="15"/>
      <c r="AM60" s="15"/>
      <c r="AN60" s="15"/>
      <c r="AO60" s="15"/>
    </row>
    <row r="61" spans="1:41" s="22" customFormat="1" ht="38.25" x14ac:dyDescent="0.2">
      <c r="A61" s="7" t="s">
        <v>20</v>
      </c>
      <c r="B61" s="18" t="s">
        <v>19</v>
      </c>
      <c r="C61" s="28"/>
      <c r="D61" s="27"/>
      <c r="E61" s="27"/>
      <c r="F61" s="27"/>
      <c r="G61" s="27"/>
      <c r="H61" s="27"/>
      <c r="I61" s="19"/>
      <c r="J61" s="19"/>
      <c r="K61" s="19"/>
      <c r="L61" s="19"/>
      <c r="M61" s="19"/>
      <c r="N61" s="19"/>
      <c r="O61" s="19"/>
      <c r="P61" s="19"/>
      <c r="Q61" s="19"/>
      <c r="R61" s="132"/>
      <c r="S61" s="89"/>
      <c r="T61" s="89"/>
      <c r="U61" s="89"/>
      <c r="V61" s="89"/>
      <c r="W61" s="19"/>
      <c r="X61" s="19"/>
      <c r="Y61" s="19"/>
      <c r="Z61" s="19"/>
      <c r="AA61" s="13"/>
      <c r="AB61" s="19"/>
      <c r="AC61" s="19"/>
      <c r="AD61" s="19"/>
      <c r="AE61" s="13"/>
      <c r="AF61" s="19"/>
      <c r="AG61" s="19"/>
      <c r="AH61" s="19"/>
      <c r="AI61" s="19"/>
      <c r="AJ61" s="19"/>
      <c r="AK61" s="19"/>
      <c r="AL61" s="15"/>
      <c r="AM61" s="15"/>
      <c r="AN61" s="15"/>
      <c r="AO61" s="15"/>
    </row>
    <row r="62" spans="1:41" s="22" customFormat="1" x14ac:dyDescent="0.2">
      <c r="A62" s="7"/>
      <c r="B62" s="42"/>
      <c r="C62" s="28"/>
      <c r="D62" s="27"/>
      <c r="E62" s="27"/>
      <c r="F62" s="27"/>
      <c r="G62" s="27"/>
      <c r="H62" s="27"/>
      <c r="I62" s="19"/>
      <c r="J62" s="19"/>
      <c r="K62" s="19"/>
      <c r="L62" s="19"/>
      <c r="M62" s="19"/>
      <c r="N62" s="19"/>
      <c r="O62" s="19"/>
      <c r="P62" s="19"/>
      <c r="Q62" s="19"/>
      <c r="R62" s="132"/>
      <c r="S62" s="89"/>
      <c r="T62" s="89"/>
      <c r="U62" s="89"/>
      <c r="V62" s="89"/>
      <c r="W62" s="19"/>
      <c r="X62" s="19"/>
      <c r="Y62" s="19"/>
      <c r="Z62" s="19"/>
      <c r="AA62" s="13"/>
      <c r="AB62" s="19"/>
      <c r="AC62" s="19"/>
      <c r="AD62" s="19"/>
      <c r="AE62" s="13"/>
      <c r="AF62" s="19"/>
      <c r="AG62" s="19"/>
      <c r="AH62" s="19"/>
      <c r="AI62" s="19"/>
      <c r="AJ62" s="19"/>
      <c r="AK62" s="19"/>
      <c r="AL62" s="15"/>
      <c r="AM62" s="15"/>
      <c r="AN62" s="15"/>
      <c r="AO62" s="15"/>
    </row>
    <row r="63" spans="1:41" s="22" customFormat="1" x14ac:dyDescent="0.2">
      <c r="A63" s="13" t="s">
        <v>21</v>
      </c>
      <c r="B63" s="66" t="s">
        <v>23</v>
      </c>
      <c r="C63" s="28"/>
      <c r="D63" s="27"/>
      <c r="E63" s="27"/>
      <c r="F63" s="27"/>
      <c r="G63" s="27"/>
      <c r="H63" s="27"/>
      <c r="I63" s="19"/>
      <c r="J63" s="19"/>
      <c r="K63" s="19"/>
      <c r="L63" s="19"/>
      <c r="M63" s="19"/>
      <c r="N63" s="19"/>
      <c r="O63" s="19"/>
      <c r="P63" s="19"/>
      <c r="Q63" s="19"/>
      <c r="R63" s="132"/>
      <c r="S63" s="89"/>
      <c r="T63" s="89"/>
      <c r="U63" s="89"/>
      <c r="V63" s="89"/>
      <c r="W63" s="19"/>
      <c r="X63" s="19"/>
      <c r="Y63" s="19"/>
      <c r="Z63" s="19"/>
      <c r="AA63" s="13"/>
      <c r="AB63" s="19"/>
      <c r="AC63" s="19"/>
      <c r="AD63" s="19"/>
      <c r="AE63" s="13"/>
      <c r="AF63" s="19"/>
      <c r="AG63" s="19"/>
      <c r="AH63" s="19"/>
      <c r="AI63" s="19"/>
      <c r="AJ63" s="19"/>
      <c r="AK63" s="19"/>
      <c r="AL63" s="15"/>
      <c r="AM63" s="15"/>
      <c r="AN63" s="15"/>
      <c r="AO63" s="15"/>
    </row>
    <row r="64" spans="1:41" s="22" customFormat="1" ht="25.5" x14ac:dyDescent="0.2">
      <c r="A64" s="14" t="s">
        <v>22</v>
      </c>
      <c r="B64" s="66" t="s">
        <v>16</v>
      </c>
      <c r="C64" s="28"/>
      <c r="D64" s="27"/>
      <c r="E64" s="27"/>
      <c r="F64" s="27"/>
      <c r="G64" s="27"/>
      <c r="H64" s="27"/>
      <c r="I64" s="19"/>
      <c r="J64" s="19"/>
      <c r="K64" s="19"/>
      <c r="L64" s="19"/>
      <c r="M64" s="19"/>
      <c r="N64" s="19"/>
      <c r="O64" s="19"/>
      <c r="P64" s="19"/>
      <c r="Q64" s="19"/>
      <c r="R64" s="132"/>
      <c r="S64" s="89"/>
      <c r="T64" s="89"/>
      <c r="U64" s="89"/>
      <c r="V64" s="89"/>
      <c r="W64" s="19"/>
      <c r="X64" s="19"/>
      <c r="Y64" s="19"/>
      <c r="Z64" s="19"/>
      <c r="AA64" s="13"/>
      <c r="AB64" s="19"/>
      <c r="AC64" s="19"/>
      <c r="AD64" s="19"/>
      <c r="AE64" s="13"/>
      <c r="AF64" s="19"/>
      <c r="AG64" s="19"/>
      <c r="AH64" s="19"/>
      <c r="AI64" s="19"/>
      <c r="AJ64" s="19"/>
      <c r="AK64" s="19"/>
      <c r="AL64" s="15"/>
      <c r="AM64" s="15"/>
      <c r="AN64" s="15"/>
      <c r="AO64" s="15"/>
    </row>
    <row r="65" spans="1:37" x14ac:dyDescent="0.2">
      <c r="A65" s="13" t="s">
        <v>24</v>
      </c>
      <c r="B65" s="38" t="s">
        <v>25</v>
      </c>
      <c r="C65" s="27"/>
      <c r="D65" s="29"/>
      <c r="E65" s="29"/>
      <c r="F65" s="29"/>
      <c r="G65" s="29"/>
      <c r="H65" s="29"/>
      <c r="I65" s="12"/>
      <c r="J65" s="12"/>
      <c r="K65" s="12"/>
      <c r="L65" s="12"/>
      <c r="M65" s="12"/>
      <c r="N65" s="12"/>
      <c r="O65" s="12"/>
      <c r="P65" s="12"/>
      <c r="Q65" s="12"/>
      <c r="R65" s="133"/>
      <c r="S65" s="134"/>
      <c r="T65" s="134"/>
      <c r="U65" s="89"/>
      <c r="V65" s="134"/>
      <c r="W65" s="12"/>
      <c r="X65" s="12"/>
      <c r="Y65" s="12"/>
      <c r="Z65" s="12"/>
      <c r="AA65" s="12"/>
      <c r="AB65" s="21"/>
      <c r="AC65" s="21"/>
      <c r="AD65" s="12"/>
      <c r="AE65" s="12"/>
      <c r="AF65" s="19"/>
      <c r="AG65" s="12"/>
      <c r="AH65" s="12"/>
      <c r="AI65" s="12"/>
      <c r="AJ65" s="12"/>
      <c r="AK65" s="12"/>
    </row>
    <row r="66" spans="1:37" x14ac:dyDescent="0.2">
      <c r="A66" s="7"/>
      <c r="B66" s="43"/>
      <c r="C66" s="27"/>
      <c r="D66" s="29"/>
      <c r="E66" s="29"/>
      <c r="F66" s="29"/>
      <c r="G66" s="29"/>
      <c r="H66" s="29"/>
      <c r="I66" s="12"/>
      <c r="J66" s="12"/>
      <c r="K66" s="12"/>
      <c r="L66" s="12"/>
      <c r="M66" s="12"/>
      <c r="N66" s="12"/>
      <c r="O66" s="12"/>
      <c r="P66" s="12"/>
      <c r="Q66" s="12"/>
      <c r="R66" s="133"/>
      <c r="S66" s="134"/>
      <c r="T66" s="134"/>
      <c r="U66" s="89"/>
      <c r="V66" s="134"/>
      <c r="W66" s="12"/>
      <c r="X66" s="12"/>
      <c r="Y66" s="12"/>
      <c r="Z66" s="12"/>
      <c r="AA66" s="12"/>
      <c r="AB66" s="21"/>
      <c r="AC66" s="21"/>
      <c r="AD66" s="12"/>
      <c r="AE66" s="12"/>
      <c r="AF66" s="19"/>
      <c r="AG66" s="12"/>
      <c r="AH66" s="12"/>
      <c r="AI66" s="12"/>
      <c r="AJ66" s="12"/>
      <c r="AK66" s="12"/>
    </row>
    <row r="67" spans="1:37" x14ac:dyDescent="0.2">
      <c r="A67" s="7"/>
      <c r="B67" s="38" t="s">
        <v>26</v>
      </c>
      <c r="C67" s="27"/>
      <c r="D67" s="29"/>
      <c r="E67" s="29"/>
      <c r="F67" s="29"/>
      <c r="G67" s="29"/>
      <c r="H67" s="29"/>
      <c r="I67" s="12"/>
      <c r="J67" s="12"/>
      <c r="K67" s="12"/>
      <c r="L67" s="12"/>
      <c r="M67" s="12"/>
      <c r="N67" s="12"/>
      <c r="O67" s="12"/>
      <c r="P67" s="12"/>
      <c r="Q67" s="12"/>
      <c r="R67" s="133"/>
      <c r="S67" s="134"/>
      <c r="T67" s="134"/>
      <c r="U67" s="89"/>
      <c r="V67" s="134"/>
      <c r="W67" s="12"/>
      <c r="X67" s="12"/>
      <c r="Y67" s="12"/>
      <c r="Z67" s="12"/>
      <c r="AA67" s="12"/>
      <c r="AB67" s="21"/>
      <c r="AC67" s="21"/>
      <c r="AD67" s="12"/>
      <c r="AE67" s="12"/>
      <c r="AF67" s="19"/>
      <c r="AG67" s="12"/>
      <c r="AH67" s="12"/>
      <c r="AI67" s="12"/>
      <c r="AJ67" s="12"/>
      <c r="AK67" s="12"/>
    </row>
    <row r="68" spans="1:37" ht="25.5" x14ac:dyDescent="0.2">
      <c r="A68" s="7"/>
      <c r="B68" s="38" t="s">
        <v>27</v>
      </c>
      <c r="C68" s="27"/>
      <c r="D68" s="29"/>
      <c r="E68" s="29"/>
      <c r="F68" s="29"/>
      <c r="G68" s="29"/>
      <c r="H68" s="29"/>
      <c r="I68" s="12"/>
      <c r="J68" s="12"/>
      <c r="K68" s="12"/>
      <c r="L68" s="12"/>
      <c r="M68" s="12"/>
      <c r="N68" s="12"/>
      <c r="O68" s="12"/>
      <c r="P68" s="12"/>
      <c r="Q68" s="12"/>
      <c r="R68" s="133"/>
      <c r="S68" s="134"/>
      <c r="T68" s="134"/>
      <c r="U68" s="89"/>
      <c r="V68" s="134"/>
      <c r="W68" s="12"/>
      <c r="X68" s="12"/>
      <c r="Y68" s="12"/>
      <c r="Z68" s="12"/>
      <c r="AA68" s="12"/>
      <c r="AB68" s="21"/>
      <c r="AC68" s="21"/>
      <c r="AD68" s="12"/>
      <c r="AE68" s="12"/>
      <c r="AF68" s="19"/>
      <c r="AG68" s="12"/>
      <c r="AH68" s="12"/>
      <c r="AI68" s="12"/>
      <c r="AJ68" s="12"/>
      <c r="AK68" s="12"/>
    </row>
    <row r="69" spans="1:37" x14ac:dyDescent="0.2">
      <c r="A69" s="7"/>
      <c r="B69" s="43"/>
      <c r="C69" s="27"/>
      <c r="D69" s="29"/>
      <c r="E69" s="29"/>
      <c r="F69" s="29"/>
      <c r="G69" s="29"/>
      <c r="H69" s="29"/>
      <c r="I69" s="12"/>
      <c r="J69" s="12"/>
      <c r="K69" s="12"/>
      <c r="L69" s="12"/>
      <c r="M69" s="12"/>
      <c r="N69" s="12"/>
      <c r="O69" s="12"/>
      <c r="P69" s="12"/>
      <c r="Q69" s="12"/>
      <c r="R69" s="109"/>
      <c r="S69" s="110"/>
      <c r="T69" s="110"/>
      <c r="U69" s="87"/>
      <c r="V69" s="110"/>
      <c r="W69" s="12"/>
      <c r="X69" s="12"/>
      <c r="Y69" s="12"/>
      <c r="Z69" s="12"/>
      <c r="AA69" s="12"/>
      <c r="AB69" s="21"/>
      <c r="AC69" s="21"/>
      <c r="AD69" s="12"/>
      <c r="AE69" s="12"/>
      <c r="AF69" s="19"/>
      <c r="AG69" s="12"/>
      <c r="AH69" s="12"/>
      <c r="AI69" s="12"/>
      <c r="AJ69" s="12"/>
      <c r="AK69" s="12"/>
    </row>
  </sheetData>
  <mergeCells count="56">
    <mergeCell ref="AK13:AK15"/>
    <mergeCell ref="AE13:AE15"/>
    <mergeCell ref="AF13:AF15"/>
    <mergeCell ref="AG13:AG15"/>
    <mergeCell ref="AI13:AI15"/>
    <mergeCell ref="AJ13:AJ15"/>
    <mergeCell ref="AH13:AH15"/>
    <mergeCell ref="W13:W15"/>
    <mergeCell ref="X13:X15"/>
    <mergeCell ref="Z13:Z15"/>
    <mergeCell ref="AA13:AA15"/>
    <mergeCell ref="AB13:AB15"/>
    <mergeCell ref="AC13:AC15"/>
    <mergeCell ref="Q13:Q15"/>
    <mergeCell ref="R13:R15"/>
    <mergeCell ref="S13:S15"/>
    <mergeCell ref="T13:T15"/>
    <mergeCell ref="U13:U15"/>
    <mergeCell ref="V13:V15"/>
    <mergeCell ref="I13:I15"/>
    <mergeCell ref="K13:K15"/>
    <mergeCell ref="L13:L15"/>
    <mergeCell ref="M13:M15"/>
    <mergeCell ref="O13:O15"/>
    <mergeCell ref="P13:P15"/>
    <mergeCell ref="N13:N15"/>
    <mergeCell ref="W12:Z12"/>
    <mergeCell ref="AA12:AD12"/>
    <mergeCell ref="AE12:AI12"/>
    <mergeCell ref="AJ12:AK12"/>
    <mergeCell ref="B13:B14"/>
    <mergeCell ref="C13:C15"/>
    <mergeCell ref="D13:D15"/>
    <mergeCell ref="F13:F15"/>
    <mergeCell ref="G13:G15"/>
    <mergeCell ref="H13:H15"/>
    <mergeCell ref="AF10:AK10"/>
    <mergeCell ref="A11:A15"/>
    <mergeCell ref="B11:B12"/>
    <mergeCell ref="C11:Q11"/>
    <mergeCell ref="R11:V12"/>
    <mergeCell ref="W11:AK11"/>
    <mergeCell ref="C12:F12"/>
    <mergeCell ref="G12:J12"/>
    <mergeCell ref="K12:O12"/>
    <mergeCell ref="P12:Q12"/>
    <mergeCell ref="E13:E15"/>
    <mergeCell ref="J13:J15"/>
    <mergeCell ref="Y13:Y15"/>
    <mergeCell ref="AD13:AD15"/>
    <mergeCell ref="AE1:AK1"/>
    <mergeCell ref="A4:AI4"/>
    <mergeCell ref="AF6:AK6"/>
    <mergeCell ref="AE7:AK7"/>
    <mergeCell ref="AF8:AK8"/>
    <mergeCell ref="AF9:AK9"/>
  </mergeCells>
  <pageMargins left="0.70866141732283472" right="0.70866141732283472" top="0.74803149606299213" bottom="0.74803149606299213" header="0.31496062992125984" footer="0.31496062992125984"/>
  <pageSetup paperSize="287" scale="44" fitToHeight="2" orientation="landscape" r:id="rId1"/>
  <rowBreaks count="1" manualBreakCount="1"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topLeftCell="R11" workbookViewId="0">
      <selection activeCell="AI16" sqref="AI16"/>
    </sheetView>
  </sheetViews>
  <sheetFormatPr defaultRowHeight="12.75" x14ac:dyDescent="0.2"/>
  <cols>
    <col min="1" max="1" width="4" style="9" customWidth="1"/>
    <col min="2" max="2" width="36.7109375" style="44" customWidth="1"/>
    <col min="3" max="3" width="6.7109375" style="26" customWidth="1"/>
    <col min="4" max="4" width="7.28515625" style="30" customWidth="1"/>
    <col min="5" max="5" width="5.85546875" style="30" customWidth="1"/>
    <col min="6" max="6" width="6.5703125" style="30" customWidth="1"/>
    <col min="7" max="7" width="6.28515625" style="30" customWidth="1"/>
    <col min="8" max="8" width="7.28515625" style="30" customWidth="1"/>
    <col min="9" max="9" width="9.5703125" style="16" customWidth="1"/>
    <col min="10" max="10" width="7.85546875" style="16" customWidth="1"/>
    <col min="11" max="11" width="6.7109375" style="16" customWidth="1"/>
    <col min="12" max="12" width="7.28515625" style="16" customWidth="1"/>
    <col min="13" max="13" width="4.7109375" style="16" customWidth="1"/>
    <col min="14" max="14" width="6.7109375" style="16" customWidth="1"/>
    <col min="15" max="15" width="6.5703125" style="16" customWidth="1"/>
    <col min="16" max="16" width="6" style="16" customWidth="1"/>
    <col min="17" max="17" width="9.85546875" style="16" customWidth="1"/>
    <col min="18" max="18" width="14.140625" style="111" customWidth="1"/>
    <col min="19" max="19" width="8.85546875" style="112" customWidth="1"/>
    <col min="20" max="20" width="12.7109375" style="112" customWidth="1"/>
    <col min="21" max="21" width="11.85546875" style="108" customWidth="1"/>
    <col min="22" max="22" width="10.7109375" style="16" customWidth="1"/>
    <col min="23" max="23" width="6.7109375" style="16" customWidth="1"/>
    <col min="24" max="24" width="7.28515625" style="16" customWidth="1"/>
    <col min="25" max="25" width="6.42578125" style="16" customWidth="1"/>
    <col min="26" max="26" width="6.5703125" style="16" customWidth="1"/>
    <col min="27" max="27" width="6.28515625" style="16" customWidth="1"/>
    <col min="28" max="28" width="6.28515625" style="20" customWidth="1"/>
    <col min="29" max="29" width="9.140625" style="20" customWidth="1"/>
    <col min="30" max="30" width="7.7109375" style="16" customWidth="1"/>
    <col min="31" max="31" width="6.7109375" style="16" customWidth="1"/>
    <col min="32" max="32" width="7.42578125" style="17" customWidth="1"/>
    <col min="33" max="33" width="4.7109375" style="16" customWidth="1"/>
    <col min="34" max="34" width="7.28515625" style="16" customWidth="1"/>
    <col min="35" max="35" width="6.140625" style="16" customWidth="1"/>
    <col min="36" max="36" width="6.28515625" style="16" customWidth="1"/>
    <col min="37" max="37" width="9.140625" style="16" customWidth="1"/>
    <col min="38" max="40" width="9.140625" style="9" customWidth="1"/>
  </cols>
  <sheetData>
    <row r="1" spans="1:40" s="22" customFormat="1" ht="42" customHeight="1" x14ac:dyDescent="0.2">
      <c r="A1" s="15"/>
      <c r="B1" s="40"/>
      <c r="C1" s="26"/>
      <c r="D1" s="26"/>
      <c r="E1" s="26"/>
      <c r="F1" s="26"/>
      <c r="G1" s="26"/>
      <c r="H1" s="26"/>
      <c r="I1" s="17"/>
      <c r="J1" s="17"/>
      <c r="K1" s="17"/>
      <c r="L1" s="17"/>
      <c r="M1" s="17"/>
      <c r="N1" s="17"/>
      <c r="O1" s="17"/>
      <c r="P1" s="17"/>
      <c r="Q1" s="17"/>
      <c r="R1" s="107"/>
      <c r="S1" s="108"/>
      <c r="T1" s="108"/>
      <c r="U1" s="108"/>
      <c r="V1" s="17"/>
      <c r="W1" s="17"/>
      <c r="X1" s="17"/>
      <c r="Y1" s="17"/>
      <c r="Z1" s="17"/>
      <c r="AA1" s="17"/>
      <c r="AB1" s="17"/>
      <c r="AC1" s="17"/>
      <c r="AD1" s="17"/>
      <c r="AE1" s="310" t="s">
        <v>84</v>
      </c>
      <c r="AF1" s="311"/>
      <c r="AG1" s="311"/>
      <c r="AH1" s="311"/>
      <c r="AI1" s="311"/>
      <c r="AJ1" s="311"/>
      <c r="AK1" s="311"/>
      <c r="AL1" s="15"/>
      <c r="AM1" s="15"/>
      <c r="AN1" s="15"/>
    </row>
    <row r="2" spans="1:40" s="22" customFormat="1" x14ac:dyDescent="0.2">
      <c r="A2" s="15"/>
      <c r="B2" s="40"/>
      <c r="C2" s="26"/>
      <c r="D2" s="26"/>
      <c r="E2" s="26"/>
      <c r="F2" s="26"/>
      <c r="G2" s="26"/>
      <c r="H2" s="26"/>
      <c r="I2" s="17"/>
      <c r="J2" s="17"/>
      <c r="K2" s="17"/>
      <c r="L2" s="17"/>
      <c r="M2" s="17"/>
      <c r="N2" s="17"/>
      <c r="O2" s="17"/>
      <c r="P2" s="17"/>
      <c r="Q2" s="17"/>
      <c r="R2" s="107"/>
      <c r="S2" s="108"/>
      <c r="T2" s="108"/>
      <c r="U2" s="108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5"/>
      <c r="AM2" s="15"/>
      <c r="AN2" s="15"/>
    </row>
    <row r="3" spans="1:40" s="22" customFormat="1" x14ac:dyDescent="0.2">
      <c r="A3" s="15"/>
      <c r="B3" s="40"/>
      <c r="C3" s="26"/>
      <c r="D3" s="26"/>
      <c r="E3" s="26"/>
      <c r="F3" s="26"/>
      <c r="G3" s="26"/>
      <c r="H3" s="26"/>
      <c r="I3" s="17"/>
      <c r="J3" s="17"/>
      <c r="K3" s="17"/>
      <c r="L3" s="17"/>
      <c r="M3" s="17"/>
      <c r="N3" s="17"/>
      <c r="O3" s="17"/>
      <c r="P3" s="17"/>
      <c r="Q3" s="17"/>
      <c r="R3" s="107"/>
      <c r="S3" s="108"/>
      <c r="T3" s="108"/>
      <c r="U3" s="108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5"/>
      <c r="AM3" s="15"/>
      <c r="AN3" s="15"/>
    </row>
    <row r="4" spans="1:40" s="22" customFormat="1" ht="15.75" x14ac:dyDescent="0.25">
      <c r="A4" s="314" t="s">
        <v>109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17"/>
      <c r="AK4" s="17"/>
      <c r="AL4" s="15"/>
      <c r="AM4" s="15"/>
      <c r="AN4" s="15"/>
    </row>
    <row r="5" spans="1:40" s="22" customFormat="1" x14ac:dyDescent="0.2">
      <c r="A5" s="15"/>
      <c r="B5" s="40"/>
      <c r="C5" s="26"/>
      <c r="D5" s="26"/>
      <c r="E5" s="26"/>
      <c r="F5" s="26"/>
      <c r="G5" s="26"/>
      <c r="H5" s="26"/>
      <c r="I5" s="17"/>
      <c r="J5" s="17"/>
      <c r="K5" s="17"/>
      <c r="L5" s="17"/>
      <c r="M5" s="17"/>
      <c r="N5" s="17"/>
      <c r="O5" s="17"/>
      <c r="P5" s="17"/>
      <c r="Q5" s="17"/>
      <c r="R5" s="107"/>
      <c r="S5" s="108"/>
      <c r="T5" s="108"/>
      <c r="U5" s="108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5"/>
      <c r="AM5" s="15"/>
      <c r="AN5" s="15"/>
    </row>
    <row r="6" spans="1:40" s="22" customFormat="1" ht="15.75" x14ac:dyDescent="0.2">
      <c r="A6" s="15"/>
      <c r="B6" s="97" t="s">
        <v>169</v>
      </c>
      <c r="C6" s="26"/>
      <c r="D6" s="26"/>
      <c r="E6" s="26"/>
      <c r="F6" s="26"/>
      <c r="G6" s="26"/>
      <c r="H6" s="26"/>
      <c r="I6" s="17"/>
      <c r="J6" s="17"/>
      <c r="K6" s="17"/>
      <c r="L6" s="17"/>
      <c r="M6" s="17"/>
      <c r="N6" s="17"/>
      <c r="O6" s="17"/>
      <c r="P6" s="17"/>
      <c r="Q6" s="17"/>
      <c r="R6" s="107"/>
      <c r="S6" s="108"/>
      <c r="T6" s="108"/>
      <c r="U6" s="108"/>
      <c r="V6" s="17"/>
      <c r="W6" s="17"/>
      <c r="X6" s="17"/>
      <c r="Y6" s="17"/>
      <c r="Z6" s="17"/>
      <c r="AA6" s="17"/>
      <c r="AB6" s="17"/>
      <c r="AC6" s="17"/>
      <c r="AD6" s="17"/>
      <c r="AE6" s="17"/>
      <c r="AF6" s="352" t="s">
        <v>85</v>
      </c>
      <c r="AG6" s="353"/>
      <c r="AH6" s="353"/>
      <c r="AI6" s="353"/>
      <c r="AJ6" s="353"/>
      <c r="AK6" s="353"/>
      <c r="AL6" s="15"/>
      <c r="AM6" s="15"/>
      <c r="AN6" s="15"/>
    </row>
    <row r="7" spans="1:40" s="22" customFormat="1" ht="45" x14ac:dyDescent="0.2">
      <c r="A7" s="15"/>
      <c r="B7" s="95" t="s">
        <v>184</v>
      </c>
      <c r="C7" s="26"/>
      <c r="D7" s="26"/>
      <c r="E7" s="26"/>
      <c r="F7" s="26"/>
      <c r="G7" s="26"/>
      <c r="H7" s="26"/>
      <c r="I7" s="17"/>
      <c r="J7" s="17"/>
      <c r="K7" s="17"/>
      <c r="L7" s="17"/>
      <c r="M7" s="17"/>
      <c r="N7" s="17"/>
      <c r="O7" s="17"/>
      <c r="P7" s="17"/>
      <c r="Q7" s="17"/>
      <c r="R7" s="107"/>
      <c r="S7" s="108"/>
      <c r="T7" s="108"/>
      <c r="U7" s="108"/>
      <c r="V7" s="17"/>
      <c r="W7" s="17"/>
      <c r="X7" s="17"/>
      <c r="Y7" s="17"/>
      <c r="Z7" s="17"/>
      <c r="AA7" s="17"/>
      <c r="AB7" s="17"/>
      <c r="AC7" s="17"/>
      <c r="AD7" s="17"/>
      <c r="AE7" s="354" t="s">
        <v>166</v>
      </c>
      <c r="AF7" s="354"/>
      <c r="AG7" s="354"/>
      <c r="AH7" s="354"/>
      <c r="AI7" s="354"/>
      <c r="AJ7" s="354"/>
      <c r="AK7" s="354"/>
      <c r="AL7" s="15"/>
      <c r="AM7" s="15"/>
      <c r="AN7" s="15"/>
    </row>
    <row r="8" spans="1:40" s="22" customFormat="1" ht="30" x14ac:dyDescent="0.2">
      <c r="A8" s="15"/>
      <c r="B8" s="94" t="s">
        <v>183</v>
      </c>
      <c r="C8" s="26"/>
      <c r="D8" s="26"/>
      <c r="E8" s="26"/>
      <c r="F8" s="26"/>
      <c r="G8" s="26"/>
      <c r="H8" s="26"/>
      <c r="I8" s="17"/>
      <c r="J8" s="17"/>
      <c r="K8" s="17"/>
      <c r="L8" s="17"/>
      <c r="M8" s="17"/>
      <c r="N8" s="17"/>
      <c r="O8" s="17"/>
      <c r="P8" s="17"/>
      <c r="Q8" s="17"/>
      <c r="R8" s="107"/>
      <c r="S8" s="108"/>
      <c r="T8" s="108"/>
      <c r="U8" s="108"/>
      <c r="V8" s="17"/>
      <c r="W8" s="17"/>
      <c r="X8" s="17"/>
      <c r="Y8" s="17"/>
      <c r="Z8" s="17"/>
      <c r="AA8" s="17"/>
      <c r="AB8" s="17"/>
      <c r="AC8" s="17"/>
      <c r="AD8" s="17"/>
      <c r="AE8" s="25"/>
      <c r="AF8" s="318"/>
      <c r="AG8" s="318"/>
      <c r="AH8" s="318"/>
      <c r="AI8" s="318"/>
      <c r="AJ8" s="318"/>
      <c r="AK8" s="318"/>
      <c r="AL8" s="15"/>
      <c r="AM8" s="15"/>
      <c r="AN8" s="15"/>
    </row>
    <row r="9" spans="1:40" s="22" customFormat="1" ht="15" x14ac:dyDescent="0.2">
      <c r="A9" s="15"/>
      <c r="B9" s="94" t="s">
        <v>168</v>
      </c>
      <c r="C9" s="26"/>
      <c r="D9" s="26"/>
      <c r="E9" s="26"/>
      <c r="F9" s="26"/>
      <c r="G9" s="26"/>
      <c r="H9" s="26"/>
      <c r="I9" s="17"/>
      <c r="J9" s="17"/>
      <c r="K9" s="17"/>
      <c r="L9" s="17"/>
      <c r="M9" s="17"/>
      <c r="N9" s="17"/>
      <c r="O9" s="17"/>
      <c r="P9" s="17"/>
      <c r="Q9" s="17"/>
      <c r="R9" s="107"/>
      <c r="S9" s="108"/>
      <c r="T9" s="108"/>
      <c r="U9" s="108"/>
      <c r="V9" s="17"/>
      <c r="W9" s="17"/>
      <c r="X9" s="17"/>
      <c r="Y9" s="17"/>
      <c r="Z9" s="17"/>
      <c r="AA9" s="17"/>
      <c r="AB9" s="17"/>
      <c r="AC9" s="17"/>
      <c r="AD9" s="17"/>
      <c r="AE9" s="25"/>
      <c r="AF9" s="318" t="s">
        <v>3</v>
      </c>
      <c r="AG9" s="318"/>
      <c r="AH9" s="318"/>
      <c r="AI9" s="318"/>
      <c r="AJ9" s="318"/>
      <c r="AK9" s="318"/>
      <c r="AL9" s="15"/>
      <c r="AM9" s="15"/>
      <c r="AN9" s="15"/>
    </row>
    <row r="10" spans="1:40" s="22" customFormat="1" ht="15" x14ac:dyDescent="0.2">
      <c r="A10" s="15"/>
      <c r="B10" s="40"/>
      <c r="C10" s="26"/>
      <c r="D10" s="26"/>
      <c r="E10" s="26"/>
      <c r="F10" s="26"/>
      <c r="G10" s="26"/>
      <c r="H10" s="26"/>
      <c r="I10" s="17"/>
      <c r="J10" s="17"/>
      <c r="K10" s="17"/>
      <c r="L10" s="17"/>
      <c r="M10" s="17"/>
      <c r="N10" s="17"/>
      <c r="O10" s="17"/>
      <c r="P10" s="17"/>
      <c r="Q10" s="17"/>
      <c r="R10" s="107"/>
      <c r="S10" s="108"/>
      <c r="T10" s="108"/>
      <c r="U10" s="108"/>
      <c r="V10" s="17"/>
      <c r="W10" s="17"/>
      <c r="X10" s="17"/>
      <c r="Y10" s="17"/>
      <c r="Z10" s="17"/>
      <c r="AA10" s="17"/>
      <c r="AB10" s="17"/>
      <c r="AC10" s="17"/>
      <c r="AD10" s="17"/>
      <c r="AE10" s="25"/>
      <c r="AF10" s="318" t="s">
        <v>105</v>
      </c>
      <c r="AG10" s="318"/>
      <c r="AH10" s="318"/>
      <c r="AI10" s="318"/>
      <c r="AJ10" s="318"/>
      <c r="AK10" s="318"/>
      <c r="AL10" s="15"/>
      <c r="AM10" s="15"/>
      <c r="AN10" s="15"/>
    </row>
    <row r="11" spans="1:40" s="32" customFormat="1" ht="12.75" customHeight="1" x14ac:dyDescent="0.2">
      <c r="A11" s="355" t="s">
        <v>4</v>
      </c>
      <c r="B11" s="358" t="s">
        <v>75</v>
      </c>
      <c r="C11" s="286" t="s">
        <v>30</v>
      </c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7"/>
      <c r="R11" s="360" t="s">
        <v>92</v>
      </c>
      <c r="S11" s="361"/>
      <c r="T11" s="361"/>
      <c r="U11" s="361"/>
      <c r="V11" s="362"/>
      <c r="W11" s="294" t="s">
        <v>44</v>
      </c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1"/>
      <c r="AM11" s="31"/>
      <c r="AN11" s="31"/>
    </row>
    <row r="12" spans="1:40" s="32" customFormat="1" ht="30.75" customHeight="1" x14ac:dyDescent="0.2">
      <c r="A12" s="356"/>
      <c r="B12" s="359"/>
      <c r="C12" s="308" t="s">
        <v>31</v>
      </c>
      <c r="D12" s="308"/>
      <c r="E12" s="308"/>
      <c r="F12" s="309"/>
      <c r="G12" s="285" t="s">
        <v>33</v>
      </c>
      <c r="H12" s="286"/>
      <c r="I12" s="286"/>
      <c r="J12" s="315"/>
      <c r="K12" s="285" t="s">
        <v>36</v>
      </c>
      <c r="L12" s="286"/>
      <c r="M12" s="286"/>
      <c r="N12" s="286"/>
      <c r="O12" s="287"/>
      <c r="P12" s="377" t="s">
        <v>78</v>
      </c>
      <c r="Q12" s="378"/>
      <c r="R12" s="363"/>
      <c r="S12" s="364"/>
      <c r="T12" s="364"/>
      <c r="U12" s="364"/>
      <c r="V12" s="365"/>
      <c r="W12" s="286" t="s">
        <v>31</v>
      </c>
      <c r="X12" s="286"/>
      <c r="Y12" s="286"/>
      <c r="Z12" s="287"/>
      <c r="AA12" s="285" t="s">
        <v>33</v>
      </c>
      <c r="AB12" s="286"/>
      <c r="AC12" s="286"/>
      <c r="AD12" s="315"/>
      <c r="AE12" s="285" t="s">
        <v>36</v>
      </c>
      <c r="AF12" s="286"/>
      <c r="AG12" s="286"/>
      <c r="AH12" s="286"/>
      <c r="AI12" s="287"/>
      <c r="AJ12" s="377" t="s">
        <v>78</v>
      </c>
      <c r="AK12" s="378"/>
      <c r="AL12" s="31"/>
      <c r="AM12" s="31"/>
      <c r="AN12" s="31"/>
    </row>
    <row r="13" spans="1:40" s="34" customFormat="1" ht="23.25" customHeight="1" x14ac:dyDescent="0.2">
      <c r="A13" s="356"/>
      <c r="B13" s="366" t="s">
        <v>66</v>
      </c>
      <c r="C13" s="288" t="s">
        <v>28</v>
      </c>
      <c r="D13" s="282" t="s">
        <v>29</v>
      </c>
      <c r="E13" s="282" t="s">
        <v>32</v>
      </c>
      <c r="F13" s="282" t="s">
        <v>45</v>
      </c>
      <c r="G13" s="282" t="s">
        <v>28</v>
      </c>
      <c r="H13" s="282" t="s">
        <v>29</v>
      </c>
      <c r="I13" s="305" t="s">
        <v>34</v>
      </c>
      <c r="J13" s="282" t="s">
        <v>35</v>
      </c>
      <c r="K13" s="288" t="s">
        <v>28</v>
      </c>
      <c r="L13" s="282" t="s">
        <v>29</v>
      </c>
      <c r="M13" s="282" t="s">
        <v>37</v>
      </c>
      <c r="N13" s="282" t="s">
        <v>150</v>
      </c>
      <c r="O13" s="282" t="s">
        <v>38</v>
      </c>
      <c r="P13" s="282" t="s">
        <v>83</v>
      </c>
      <c r="Q13" s="282" t="s">
        <v>79</v>
      </c>
      <c r="R13" s="295" t="s">
        <v>39</v>
      </c>
      <c r="S13" s="295" t="s">
        <v>40</v>
      </c>
      <c r="T13" s="295" t="s">
        <v>41</v>
      </c>
      <c r="U13" s="295" t="s">
        <v>43</v>
      </c>
      <c r="V13" s="358" t="s">
        <v>42</v>
      </c>
      <c r="W13" s="288" t="s">
        <v>28</v>
      </c>
      <c r="X13" s="282" t="s">
        <v>29</v>
      </c>
      <c r="Y13" s="282" t="s">
        <v>32</v>
      </c>
      <c r="Z13" s="282" t="s">
        <v>45</v>
      </c>
      <c r="AA13" s="282" t="s">
        <v>28</v>
      </c>
      <c r="AB13" s="282" t="s">
        <v>29</v>
      </c>
      <c r="AC13" s="305" t="s">
        <v>34</v>
      </c>
      <c r="AD13" s="282" t="s">
        <v>35</v>
      </c>
      <c r="AE13" s="288" t="s">
        <v>28</v>
      </c>
      <c r="AF13" s="282" t="s">
        <v>29</v>
      </c>
      <c r="AG13" s="282" t="s">
        <v>37</v>
      </c>
      <c r="AH13" s="282" t="s">
        <v>150</v>
      </c>
      <c r="AI13" s="282" t="s">
        <v>38</v>
      </c>
      <c r="AJ13" s="282" t="s">
        <v>82</v>
      </c>
      <c r="AK13" s="282" t="s">
        <v>79</v>
      </c>
      <c r="AL13" s="33"/>
      <c r="AM13" s="33"/>
      <c r="AN13" s="33"/>
    </row>
    <row r="14" spans="1:40" s="34" customFormat="1" ht="15" x14ac:dyDescent="0.2">
      <c r="A14" s="356"/>
      <c r="B14" s="366"/>
      <c r="C14" s="289"/>
      <c r="D14" s="283"/>
      <c r="E14" s="283"/>
      <c r="F14" s="283"/>
      <c r="G14" s="283"/>
      <c r="H14" s="283"/>
      <c r="I14" s="306"/>
      <c r="J14" s="283"/>
      <c r="K14" s="289"/>
      <c r="L14" s="283"/>
      <c r="M14" s="283"/>
      <c r="N14" s="283"/>
      <c r="O14" s="283"/>
      <c r="P14" s="379"/>
      <c r="Q14" s="283"/>
      <c r="R14" s="296"/>
      <c r="S14" s="296"/>
      <c r="T14" s="296"/>
      <c r="U14" s="296"/>
      <c r="V14" s="366"/>
      <c r="W14" s="289"/>
      <c r="X14" s="283"/>
      <c r="Y14" s="283"/>
      <c r="Z14" s="283"/>
      <c r="AA14" s="283"/>
      <c r="AB14" s="283"/>
      <c r="AC14" s="306"/>
      <c r="AD14" s="283"/>
      <c r="AE14" s="289"/>
      <c r="AF14" s="283"/>
      <c r="AG14" s="283"/>
      <c r="AH14" s="283"/>
      <c r="AI14" s="283"/>
      <c r="AJ14" s="379"/>
      <c r="AK14" s="283"/>
      <c r="AL14" s="33"/>
      <c r="AM14" s="33"/>
      <c r="AN14" s="33"/>
    </row>
    <row r="15" spans="1:40" s="34" customFormat="1" ht="71.25" customHeight="1" x14ac:dyDescent="0.2">
      <c r="A15" s="357"/>
      <c r="B15" s="24"/>
      <c r="C15" s="290"/>
      <c r="D15" s="284"/>
      <c r="E15" s="284"/>
      <c r="F15" s="284"/>
      <c r="G15" s="284"/>
      <c r="H15" s="284"/>
      <c r="I15" s="307"/>
      <c r="J15" s="284"/>
      <c r="K15" s="290"/>
      <c r="L15" s="284"/>
      <c r="M15" s="284"/>
      <c r="N15" s="284"/>
      <c r="O15" s="284"/>
      <c r="P15" s="380"/>
      <c r="Q15" s="284"/>
      <c r="R15" s="297"/>
      <c r="S15" s="297"/>
      <c r="T15" s="297"/>
      <c r="U15" s="297"/>
      <c r="V15" s="367"/>
      <c r="W15" s="290"/>
      <c r="X15" s="284"/>
      <c r="Y15" s="284"/>
      <c r="Z15" s="284"/>
      <c r="AA15" s="284"/>
      <c r="AB15" s="284"/>
      <c r="AC15" s="307"/>
      <c r="AD15" s="284"/>
      <c r="AE15" s="290"/>
      <c r="AF15" s="284"/>
      <c r="AG15" s="284"/>
      <c r="AH15" s="284"/>
      <c r="AI15" s="284"/>
      <c r="AJ15" s="380"/>
      <c r="AK15" s="284"/>
      <c r="AL15" s="33"/>
      <c r="AM15" s="33"/>
      <c r="AN15" s="33"/>
    </row>
    <row r="16" spans="1:40" s="34" customFormat="1" ht="21" customHeight="1" x14ac:dyDescent="0.2">
      <c r="A16" s="35"/>
      <c r="B16" s="24" t="s">
        <v>66</v>
      </c>
      <c r="C16" s="36"/>
      <c r="D16" s="24"/>
      <c r="E16" s="24"/>
      <c r="F16" s="24"/>
      <c r="G16" s="24"/>
      <c r="H16" s="24"/>
      <c r="I16" s="128">
        <f>SUM(I17:I56)</f>
        <v>10</v>
      </c>
      <c r="J16" s="88">
        <f>SUM(J17:J56)</f>
        <v>3.99</v>
      </c>
      <c r="K16" s="129"/>
      <c r="L16" s="128"/>
      <c r="M16" s="128"/>
      <c r="N16" s="128"/>
      <c r="O16" s="88">
        <f>O19+O20+O21+O22+O30+O43</f>
        <v>8.3089999999999993</v>
      </c>
      <c r="P16" s="128"/>
      <c r="Q16" s="24"/>
      <c r="R16" s="88">
        <f>R19+R20+R21+R22+R30+R43</f>
        <v>22.479774079999999</v>
      </c>
      <c r="S16" s="88"/>
      <c r="T16" s="88">
        <f>T19+T20+T21+T22+T30+T43</f>
        <v>5.21634098</v>
      </c>
      <c r="U16" s="88">
        <f>U19+U20+U21+U22+U30+U43</f>
        <v>17.121472999999998</v>
      </c>
      <c r="V16" s="88">
        <f>V19+V20+V21+V22+V30+V43</f>
        <v>0.14196009999999998</v>
      </c>
      <c r="W16" s="36"/>
      <c r="X16" s="24"/>
      <c r="Y16" s="24"/>
      <c r="Z16" s="24"/>
      <c r="AA16" s="24"/>
      <c r="AB16" s="24"/>
      <c r="AC16" s="37" t="s">
        <v>149</v>
      </c>
      <c r="AD16" s="91">
        <f>SUM(AD17:AD56)</f>
        <v>5</v>
      </c>
      <c r="AE16" s="36"/>
      <c r="AF16" s="24"/>
      <c r="AG16" s="24"/>
      <c r="AH16" s="24"/>
      <c r="AI16" s="88">
        <f>AI19+AI20+AI21+AI22+AI30+AI43</f>
        <v>8.3089999999999993</v>
      </c>
      <c r="AJ16" s="91"/>
      <c r="AK16" s="90" t="s">
        <v>143</v>
      </c>
      <c r="AL16" s="33"/>
      <c r="AM16" s="33"/>
      <c r="AN16" s="33"/>
    </row>
    <row r="17" spans="1:40" s="69" customFormat="1" ht="28.5" customHeight="1" x14ac:dyDescent="0.2">
      <c r="A17" s="220" t="s">
        <v>197</v>
      </c>
      <c r="B17" s="39" t="s">
        <v>69</v>
      </c>
      <c r="C17" s="27"/>
      <c r="D17" s="27"/>
      <c r="E17" s="27"/>
      <c r="F17" s="27"/>
      <c r="G17" s="27"/>
      <c r="H17" s="27"/>
      <c r="I17" s="19"/>
      <c r="J17" s="23"/>
      <c r="K17" s="19"/>
      <c r="L17" s="19"/>
      <c r="M17" s="19"/>
      <c r="N17" s="19"/>
      <c r="O17" s="19"/>
      <c r="P17" s="19"/>
      <c r="Q17" s="19"/>
      <c r="R17" s="86"/>
      <c r="S17" s="86"/>
      <c r="T17" s="86"/>
      <c r="U17" s="86"/>
      <c r="V17" s="86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5"/>
      <c r="AM17" s="15"/>
      <c r="AN17" s="15"/>
    </row>
    <row r="18" spans="1:40" s="69" customFormat="1" ht="25.5" x14ac:dyDescent="0.2">
      <c r="A18" s="220" t="s">
        <v>198</v>
      </c>
      <c r="B18" s="39" t="s">
        <v>16</v>
      </c>
      <c r="C18" s="27"/>
      <c r="D18" s="27"/>
      <c r="E18" s="27"/>
      <c r="F18" s="27"/>
      <c r="G18" s="27"/>
      <c r="H18" s="27"/>
      <c r="I18" s="19"/>
      <c r="J18" s="19"/>
      <c r="K18" s="19"/>
      <c r="L18" s="19"/>
      <c r="M18" s="19"/>
      <c r="N18" s="19"/>
      <c r="O18" s="19"/>
      <c r="P18" s="19"/>
      <c r="Q18" s="19"/>
      <c r="R18" s="86"/>
      <c r="S18" s="89"/>
      <c r="T18" s="89"/>
      <c r="U18" s="89"/>
      <c r="V18" s="8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5"/>
      <c r="AM18" s="15"/>
      <c r="AN18" s="15"/>
    </row>
    <row r="19" spans="1:40" s="211" customFormat="1" ht="134.25" customHeight="1" x14ac:dyDescent="0.2">
      <c r="A19" s="219" t="s">
        <v>13</v>
      </c>
      <c r="B19" s="217" t="s">
        <v>185</v>
      </c>
      <c r="C19" s="205"/>
      <c r="D19" s="198"/>
      <c r="E19" s="198"/>
      <c r="F19" s="198"/>
      <c r="G19" s="198"/>
      <c r="H19" s="198"/>
      <c r="I19" s="199">
        <v>5</v>
      </c>
      <c r="J19" s="199">
        <v>1.68</v>
      </c>
      <c r="K19" s="199"/>
      <c r="L19" s="199"/>
      <c r="M19" s="199"/>
      <c r="N19" s="199"/>
      <c r="O19" s="226"/>
      <c r="P19" s="226"/>
      <c r="Q19" s="199"/>
      <c r="R19" s="206">
        <f>' прилож. 1.1'!R17*1.18</f>
        <v>4.13145966</v>
      </c>
      <c r="S19" s="201"/>
      <c r="T19" s="206">
        <f>R19-U19-V19</f>
        <v>0.55839066000000004</v>
      </c>
      <c r="U19" s="201">
        <v>3.4857089999999999</v>
      </c>
      <c r="V19" s="201">
        <v>8.7359999999999993E-2</v>
      </c>
      <c r="W19" s="199"/>
      <c r="X19" s="199"/>
      <c r="Y19" s="199"/>
      <c r="Z19" s="199"/>
      <c r="AA19" s="205"/>
      <c r="AB19" s="199"/>
      <c r="AC19" s="199" t="s">
        <v>142</v>
      </c>
      <c r="AD19" s="199">
        <v>2.69</v>
      </c>
      <c r="AE19" s="205"/>
      <c r="AF19" s="199"/>
      <c r="AG19" s="199"/>
      <c r="AH19" s="199"/>
      <c r="AI19" s="226"/>
      <c r="AJ19" s="226"/>
      <c r="AK19" s="199"/>
      <c r="AL19" s="225"/>
      <c r="AM19" s="225"/>
      <c r="AN19" s="225"/>
    </row>
    <row r="20" spans="1:40" s="211" customFormat="1" ht="134.25" customHeight="1" x14ac:dyDescent="0.2">
      <c r="A20" s="219" t="s">
        <v>21</v>
      </c>
      <c r="B20" s="217" t="s">
        <v>180</v>
      </c>
      <c r="C20" s="205"/>
      <c r="D20" s="198"/>
      <c r="E20" s="198"/>
      <c r="F20" s="198"/>
      <c r="G20" s="198"/>
      <c r="H20" s="198"/>
      <c r="I20" s="199">
        <v>5</v>
      </c>
      <c r="J20" s="199">
        <v>2.31</v>
      </c>
      <c r="K20" s="199"/>
      <c r="L20" s="199"/>
      <c r="M20" s="199"/>
      <c r="N20" s="199"/>
      <c r="O20" s="226"/>
      <c r="P20" s="226"/>
      <c r="Q20" s="199"/>
      <c r="R20" s="206">
        <f>' прилож. 1.1'!R18*1.18</f>
        <v>2.3430304199999998</v>
      </c>
      <c r="S20" s="201"/>
      <c r="T20" s="206">
        <f>R20-U20-V20</f>
        <v>0.36100231999999993</v>
      </c>
      <c r="U20" s="201">
        <v>1.9274279999999999</v>
      </c>
      <c r="V20" s="201">
        <v>5.4600099999999999E-2</v>
      </c>
      <c r="W20" s="199"/>
      <c r="X20" s="199"/>
      <c r="Y20" s="199"/>
      <c r="Z20" s="199"/>
      <c r="AA20" s="205"/>
      <c r="AB20" s="199"/>
      <c r="AC20" s="199" t="s">
        <v>142</v>
      </c>
      <c r="AD20" s="199">
        <v>2.31</v>
      </c>
      <c r="AE20" s="205"/>
      <c r="AF20" s="199"/>
      <c r="AG20" s="199"/>
      <c r="AH20" s="199"/>
      <c r="AI20" s="226"/>
      <c r="AJ20" s="226"/>
      <c r="AK20" s="199"/>
      <c r="AL20" s="225"/>
      <c r="AM20" s="225"/>
      <c r="AN20" s="225"/>
    </row>
    <row r="21" spans="1:40" s="211" customFormat="1" ht="186.75" customHeight="1" x14ac:dyDescent="0.2">
      <c r="A21" s="219" t="s">
        <v>199</v>
      </c>
      <c r="B21" s="217" t="s">
        <v>179</v>
      </c>
      <c r="C21" s="205"/>
      <c r="D21" s="198"/>
      <c r="E21" s="198"/>
      <c r="F21" s="198"/>
      <c r="G21" s="198"/>
      <c r="H21" s="198"/>
      <c r="I21" s="199"/>
      <c r="J21" s="199"/>
      <c r="K21" s="199"/>
      <c r="L21" s="199"/>
      <c r="M21" s="199"/>
      <c r="N21" s="199"/>
      <c r="O21" s="226"/>
      <c r="P21" s="226"/>
      <c r="Q21" s="215" t="s">
        <v>143</v>
      </c>
      <c r="R21" s="206">
        <f>' прилож. 1.1'!R19*1.18</f>
        <v>1.8615420399999998</v>
      </c>
      <c r="S21" s="201"/>
      <c r="T21" s="206">
        <f>R21-U21</f>
        <v>0.30800103999999973</v>
      </c>
      <c r="U21" s="201">
        <v>1.5535410000000001</v>
      </c>
      <c r="V21" s="201"/>
      <c r="W21" s="199"/>
      <c r="X21" s="199"/>
      <c r="Y21" s="199"/>
      <c r="Z21" s="199"/>
      <c r="AA21" s="205"/>
      <c r="AB21" s="199"/>
      <c r="AC21" s="199"/>
      <c r="AD21" s="199"/>
      <c r="AE21" s="205"/>
      <c r="AF21" s="199"/>
      <c r="AG21" s="199"/>
      <c r="AH21" s="199"/>
      <c r="AI21" s="226"/>
      <c r="AJ21" s="226"/>
      <c r="AK21" s="215" t="s">
        <v>143</v>
      </c>
      <c r="AL21" s="225"/>
      <c r="AM21" s="225"/>
      <c r="AN21" s="225"/>
    </row>
    <row r="22" spans="1:40" s="203" customFormat="1" ht="30" x14ac:dyDescent="0.2">
      <c r="A22" s="219">
        <v>4</v>
      </c>
      <c r="B22" s="197" t="s">
        <v>267</v>
      </c>
      <c r="C22" s="198"/>
      <c r="D22" s="198"/>
      <c r="E22" s="198"/>
      <c r="F22" s="198"/>
      <c r="G22" s="198"/>
      <c r="H22" s="198"/>
      <c r="I22" s="199"/>
      <c r="J22" s="199"/>
      <c r="K22" s="199"/>
      <c r="L22" s="199"/>
      <c r="M22" s="199"/>
      <c r="N22" s="199"/>
      <c r="O22" s="201">
        <f>O25</f>
        <v>1.204</v>
      </c>
      <c r="P22" s="201"/>
      <c r="Q22" s="200"/>
      <c r="R22" s="201">
        <f>R25</f>
        <v>2.8950249800000001</v>
      </c>
      <c r="S22" s="201"/>
      <c r="T22" s="201">
        <f>T25</f>
        <v>0.82672398000000014</v>
      </c>
      <c r="U22" s="201">
        <f>U25</f>
        <v>2.0683009999999999</v>
      </c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>
        <f>AI25</f>
        <v>1.204</v>
      </c>
      <c r="AJ22" s="244"/>
      <c r="AK22" s="229"/>
      <c r="AL22" s="225"/>
      <c r="AM22" s="225"/>
    </row>
    <row r="23" spans="1:40" s="22" customFormat="1" hidden="1" x14ac:dyDescent="0.2">
      <c r="A23" s="1">
        <v>4</v>
      </c>
      <c r="B23" s="127"/>
      <c r="C23" s="27"/>
      <c r="D23" s="27"/>
      <c r="E23" s="27"/>
      <c r="F23" s="27"/>
      <c r="G23" s="27"/>
      <c r="H23" s="27"/>
      <c r="I23" s="19"/>
      <c r="J23" s="19"/>
      <c r="K23" s="19"/>
      <c r="L23" s="19"/>
      <c r="M23" s="19"/>
      <c r="N23" s="19"/>
      <c r="O23" s="19"/>
      <c r="P23" s="19"/>
      <c r="Q23" s="104"/>
      <c r="R23" s="89"/>
      <c r="S23" s="89"/>
      <c r="T23" s="89"/>
      <c r="U23" s="89"/>
      <c r="V23" s="8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58"/>
      <c r="AK23" s="58"/>
      <c r="AL23" s="15"/>
      <c r="AM23" s="15"/>
    </row>
    <row r="24" spans="1:40" s="22" customFormat="1" hidden="1" x14ac:dyDescent="0.2">
      <c r="A24" s="1">
        <v>5</v>
      </c>
      <c r="B24" s="127"/>
      <c r="C24" s="27"/>
      <c r="D24" s="27"/>
      <c r="E24" s="27"/>
      <c r="F24" s="27"/>
      <c r="G24" s="27"/>
      <c r="H24" s="27"/>
      <c r="I24" s="19"/>
      <c r="J24" s="19"/>
      <c r="K24" s="19"/>
      <c r="L24" s="19"/>
      <c r="M24" s="19"/>
      <c r="N24" s="19"/>
      <c r="O24" s="19"/>
      <c r="P24" s="19"/>
      <c r="Q24" s="104"/>
      <c r="R24" s="89"/>
      <c r="S24" s="89"/>
      <c r="T24" s="89"/>
      <c r="U24" s="89"/>
      <c r="V24" s="8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58"/>
      <c r="AK24" s="58"/>
      <c r="AL24" s="15"/>
      <c r="AM24" s="15"/>
    </row>
    <row r="25" spans="1:40" s="69" customFormat="1" ht="54.75" customHeight="1" x14ac:dyDescent="0.2">
      <c r="A25" s="218" t="s">
        <v>204</v>
      </c>
      <c r="B25" s="221" t="s">
        <v>237</v>
      </c>
      <c r="C25" s="3"/>
      <c r="D25" s="27"/>
      <c r="E25" s="27"/>
      <c r="F25" s="27"/>
      <c r="G25" s="27"/>
      <c r="H25" s="27"/>
      <c r="I25" s="19"/>
      <c r="J25" s="19"/>
      <c r="K25" s="19">
        <v>1970</v>
      </c>
      <c r="L25" s="19">
        <v>15</v>
      </c>
      <c r="M25" s="4" t="s">
        <v>73</v>
      </c>
      <c r="N25" s="4" t="s">
        <v>156</v>
      </c>
      <c r="O25" s="4">
        <v>1.204</v>
      </c>
      <c r="P25" s="4"/>
      <c r="Q25" s="19"/>
      <c r="R25" s="131">
        <v>2.8950249800000001</v>
      </c>
      <c r="S25" s="89"/>
      <c r="T25" s="131">
        <f>R25-U25</f>
        <v>0.82672398000000014</v>
      </c>
      <c r="U25" s="89">
        <v>2.0683009999999999</v>
      </c>
      <c r="V25" s="89"/>
      <c r="W25" s="19"/>
      <c r="X25" s="19"/>
      <c r="Y25" s="19"/>
      <c r="Z25" s="19"/>
      <c r="AA25" s="3"/>
      <c r="AB25" s="19"/>
      <c r="AC25" s="19"/>
      <c r="AD25" s="19"/>
      <c r="AE25" s="3">
        <v>2017</v>
      </c>
      <c r="AF25" s="19">
        <v>20</v>
      </c>
      <c r="AG25" s="19" t="s">
        <v>74</v>
      </c>
      <c r="AH25" s="4" t="s">
        <v>165</v>
      </c>
      <c r="AI25" s="85">
        <v>1.204</v>
      </c>
      <c r="AJ25" s="19"/>
      <c r="AK25" s="67"/>
      <c r="AL25" s="15"/>
      <c r="AM25" s="15"/>
      <c r="AN25" s="15"/>
    </row>
    <row r="26" spans="1:40" s="22" customFormat="1" hidden="1" x14ac:dyDescent="0.2">
      <c r="A26" s="1">
        <v>7</v>
      </c>
      <c r="B26" s="127"/>
      <c r="C26" s="27"/>
      <c r="D26" s="27"/>
      <c r="E26" s="27"/>
      <c r="F26" s="27"/>
      <c r="G26" s="27"/>
      <c r="H26" s="27"/>
      <c r="I26" s="19"/>
      <c r="J26" s="19"/>
      <c r="K26" s="19"/>
      <c r="L26" s="19"/>
      <c r="M26" s="19"/>
      <c r="N26" s="19"/>
      <c r="O26" s="19"/>
      <c r="P26" s="19"/>
      <c r="Q26" s="104"/>
      <c r="R26" s="89"/>
      <c r="S26" s="89"/>
      <c r="T26" s="89"/>
      <c r="U26" s="89"/>
      <c r="V26" s="8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58"/>
      <c r="AK26" s="58"/>
      <c r="AL26" s="15"/>
      <c r="AM26" s="15"/>
    </row>
    <row r="27" spans="1:40" s="22" customFormat="1" hidden="1" x14ac:dyDescent="0.2">
      <c r="A27" s="1">
        <v>8</v>
      </c>
      <c r="B27" s="127"/>
      <c r="C27" s="27"/>
      <c r="D27" s="27"/>
      <c r="E27" s="27"/>
      <c r="F27" s="27"/>
      <c r="G27" s="27"/>
      <c r="H27" s="27"/>
      <c r="I27" s="19"/>
      <c r="J27" s="19"/>
      <c r="K27" s="19"/>
      <c r="L27" s="19"/>
      <c r="M27" s="19"/>
      <c r="N27" s="19"/>
      <c r="O27" s="19"/>
      <c r="P27" s="19"/>
      <c r="Q27" s="104"/>
      <c r="R27" s="89"/>
      <c r="S27" s="89"/>
      <c r="T27" s="89"/>
      <c r="U27" s="89"/>
      <c r="V27" s="8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58"/>
      <c r="AK27" s="58"/>
      <c r="AL27" s="15"/>
      <c r="AM27" s="15"/>
    </row>
    <row r="28" spans="1:40" s="22" customFormat="1" hidden="1" x14ac:dyDescent="0.2">
      <c r="A28" s="1">
        <v>9</v>
      </c>
      <c r="B28" s="127"/>
      <c r="C28" s="27"/>
      <c r="D28" s="27"/>
      <c r="E28" s="27"/>
      <c r="F28" s="27"/>
      <c r="G28" s="27"/>
      <c r="H28" s="27"/>
      <c r="I28" s="19"/>
      <c r="J28" s="19"/>
      <c r="K28" s="19"/>
      <c r="L28" s="19"/>
      <c r="M28" s="19"/>
      <c r="N28" s="19"/>
      <c r="O28" s="19"/>
      <c r="P28" s="19"/>
      <c r="Q28" s="104"/>
      <c r="R28" s="89"/>
      <c r="S28" s="89"/>
      <c r="T28" s="89"/>
      <c r="U28" s="89"/>
      <c r="V28" s="8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58"/>
      <c r="AK28" s="58"/>
      <c r="AL28" s="15"/>
      <c r="AM28" s="15"/>
    </row>
    <row r="29" spans="1:40" s="22" customFormat="1" hidden="1" x14ac:dyDescent="0.2">
      <c r="A29" s="1">
        <v>10</v>
      </c>
      <c r="B29" s="127"/>
      <c r="C29" s="27"/>
      <c r="D29" s="27"/>
      <c r="E29" s="27"/>
      <c r="F29" s="27"/>
      <c r="G29" s="27"/>
      <c r="H29" s="27"/>
      <c r="I29" s="19"/>
      <c r="J29" s="19"/>
      <c r="K29" s="19"/>
      <c r="L29" s="19"/>
      <c r="M29" s="19"/>
      <c r="N29" s="19"/>
      <c r="O29" s="19"/>
      <c r="P29" s="19"/>
      <c r="Q29" s="104"/>
      <c r="R29" s="89"/>
      <c r="S29" s="89"/>
      <c r="T29" s="89"/>
      <c r="U29" s="89"/>
      <c r="V29" s="8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58"/>
      <c r="AK29" s="58"/>
      <c r="AL29" s="15"/>
      <c r="AM29" s="15"/>
    </row>
    <row r="30" spans="1:40" s="203" customFormat="1" ht="30" x14ac:dyDescent="0.2">
      <c r="A30" s="219" t="s">
        <v>202</v>
      </c>
      <c r="B30" s="197" t="s">
        <v>189</v>
      </c>
      <c r="C30" s="198"/>
      <c r="D30" s="198"/>
      <c r="E30" s="198"/>
      <c r="F30" s="198"/>
      <c r="G30" s="198"/>
      <c r="H30" s="198"/>
      <c r="I30" s="199"/>
      <c r="J30" s="199"/>
      <c r="K30" s="199"/>
      <c r="L30" s="199"/>
      <c r="M30" s="199"/>
      <c r="N30" s="199"/>
      <c r="O30" s="201">
        <f>O37</f>
        <v>3.6349999999999998</v>
      </c>
      <c r="P30" s="201"/>
      <c r="Q30" s="200"/>
      <c r="R30" s="201">
        <f>R37</f>
        <v>7.4598833000000004</v>
      </c>
      <c r="S30" s="201"/>
      <c r="T30" s="201">
        <f>T37</f>
        <v>1.7533303</v>
      </c>
      <c r="U30" s="201">
        <f>U37</f>
        <v>5.7065530000000004</v>
      </c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>
        <f>AI37</f>
        <v>3.6349999999999998</v>
      </c>
      <c r="AJ30" s="244"/>
      <c r="AK30" s="244"/>
      <c r="AL30" s="225"/>
      <c r="AM30" s="225"/>
    </row>
    <row r="31" spans="1:40" s="22" customFormat="1" hidden="1" x14ac:dyDescent="0.2">
      <c r="A31" s="1">
        <v>11</v>
      </c>
      <c r="B31" s="127"/>
      <c r="C31" s="27"/>
      <c r="D31" s="27"/>
      <c r="E31" s="27"/>
      <c r="F31" s="27"/>
      <c r="G31" s="27"/>
      <c r="H31" s="27"/>
      <c r="I31" s="19"/>
      <c r="J31" s="19"/>
      <c r="K31" s="19"/>
      <c r="L31" s="19"/>
      <c r="M31" s="19"/>
      <c r="N31" s="19"/>
      <c r="O31" s="19"/>
      <c r="P31" s="19"/>
      <c r="Q31" s="104"/>
      <c r="R31" s="89"/>
      <c r="S31" s="89"/>
      <c r="T31" s="89"/>
      <c r="U31" s="89"/>
      <c r="V31" s="8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58"/>
      <c r="AK31" s="58"/>
      <c r="AL31" s="15"/>
      <c r="AM31" s="15"/>
    </row>
    <row r="32" spans="1:40" s="22" customFormat="1" hidden="1" x14ac:dyDescent="0.2">
      <c r="A32" s="1">
        <v>12</v>
      </c>
      <c r="B32" s="127"/>
      <c r="C32" s="27"/>
      <c r="D32" s="27"/>
      <c r="E32" s="27"/>
      <c r="F32" s="27"/>
      <c r="G32" s="27"/>
      <c r="H32" s="27"/>
      <c r="I32" s="19"/>
      <c r="J32" s="19"/>
      <c r="K32" s="19"/>
      <c r="L32" s="19"/>
      <c r="M32" s="19"/>
      <c r="N32" s="19"/>
      <c r="O32" s="19"/>
      <c r="P32" s="19"/>
      <c r="Q32" s="104"/>
      <c r="R32" s="89"/>
      <c r="S32" s="89"/>
      <c r="T32" s="89"/>
      <c r="U32" s="89"/>
      <c r="V32" s="8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58"/>
      <c r="AK32" s="58"/>
      <c r="AL32" s="15"/>
      <c r="AM32" s="15"/>
    </row>
    <row r="33" spans="1:40" s="22" customFormat="1" hidden="1" x14ac:dyDescent="0.2">
      <c r="A33" s="1">
        <v>13</v>
      </c>
      <c r="B33" s="127"/>
      <c r="C33" s="27"/>
      <c r="D33" s="27"/>
      <c r="E33" s="27"/>
      <c r="F33" s="27"/>
      <c r="G33" s="27"/>
      <c r="H33" s="27"/>
      <c r="I33" s="19"/>
      <c r="J33" s="19"/>
      <c r="K33" s="19"/>
      <c r="L33" s="19"/>
      <c r="M33" s="19"/>
      <c r="N33" s="19"/>
      <c r="O33" s="19"/>
      <c r="P33" s="19"/>
      <c r="Q33" s="104"/>
      <c r="R33" s="89"/>
      <c r="S33" s="89"/>
      <c r="T33" s="89"/>
      <c r="U33" s="89"/>
      <c r="V33" s="8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58"/>
      <c r="AK33" s="58"/>
      <c r="AL33" s="15"/>
      <c r="AM33" s="15"/>
    </row>
    <row r="34" spans="1:40" s="22" customFormat="1" hidden="1" x14ac:dyDescent="0.2">
      <c r="A34" s="1">
        <v>14</v>
      </c>
      <c r="B34" s="127"/>
      <c r="C34" s="27"/>
      <c r="D34" s="27"/>
      <c r="E34" s="27"/>
      <c r="F34" s="27"/>
      <c r="G34" s="27"/>
      <c r="H34" s="27"/>
      <c r="I34" s="19"/>
      <c r="J34" s="19"/>
      <c r="K34" s="19"/>
      <c r="L34" s="19"/>
      <c r="M34" s="19"/>
      <c r="N34" s="19"/>
      <c r="O34" s="19"/>
      <c r="P34" s="19"/>
      <c r="Q34" s="104"/>
      <c r="R34" s="89"/>
      <c r="S34" s="89"/>
      <c r="T34" s="89"/>
      <c r="U34" s="89"/>
      <c r="V34" s="8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58"/>
      <c r="AK34" s="58"/>
      <c r="AL34" s="15"/>
      <c r="AM34" s="15"/>
    </row>
    <row r="35" spans="1:40" s="22" customFormat="1" hidden="1" x14ac:dyDescent="0.2">
      <c r="A35" s="1">
        <v>15</v>
      </c>
      <c r="B35" s="127"/>
      <c r="C35" s="27"/>
      <c r="D35" s="27"/>
      <c r="E35" s="27"/>
      <c r="F35" s="27"/>
      <c r="G35" s="27"/>
      <c r="H35" s="27"/>
      <c r="I35" s="19"/>
      <c r="J35" s="19"/>
      <c r="K35" s="19"/>
      <c r="L35" s="19"/>
      <c r="M35" s="19"/>
      <c r="N35" s="19"/>
      <c r="O35" s="19"/>
      <c r="P35" s="19"/>
      <c r="Q35" s="104"/>
      <c r="R35" s="89"/>
      <c r="S35" s="89"/>
      <c r="T35" s="89"/>
      <c r="U35" s="89"/>
      <c r="V35" s="8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58"/>
      <c r="AK35" s="58"/>
      <c r="AL35" s="15"/>
      <c r="AM35" s="15"/>
    </row>
    <row r="36" spans="1:40" s="22" customFormat="1" hidden="1" x14ac:dyDescent="0.2">
      <c r="A36" s="1">
        <v>16</v>
      </c>
      <c r="B36" s="127"/>
      <c r="C36" s="27"/>
      <c r="D36" s="27"/>
      <c r="E36" s="27"/>
      <c r="F36" s="27"/>
      <c r="G36" s="27"/>
      <c r="H36" s="27"/>
      <c r="I36" s="19"/>
      <c r="J36" s="19"/>
      <c r="K36" s="19"/>
      <c r="L36" s="19"/>
      <c r="M36" s="19"/>
      <c r="N36" s="19"/>
      <c r="O36" s="19"/>
      <c r="P36" s="19"/>
      <c r="Q36" s="104"/>
      <c r="R36" s="89"/>
      <c r="S36" s="89"/>
      <c r="T36" s="89"/>
      <c r="U36" s="89"/>
      <c r="V36" s="8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58"/>
      <c r="AK36" s="58"/>
      <c r="AL36" s="15"/>
      <c r="AM36" s="15"/>
    </row>
    <row r="37" spans="1:40" s="69" customFormat="1" ht="54" customHeight="1" x14ac:dyDescent="0.2">
      <c r="A37" s="218" t="s">
        <v>215</v>
      </c>
      <c r="B37" s="221" t="s">
        <v>248</v>
      </c>
      <c r="C37" s="3"/>
      <c r="D37" s="27"/>
      <c r="E37" s="27"/>
      <c r="F37" s="27"/>
      <c r="G37" s="27"/>
      <c r="H37" s="27"/>
      <c r="I37" s="19"/>
      <c r="J37" s="19"/>
      <c r="K37" s="19">
        <v>1957</v>
      </c>
      <c r="L37" s="19">
        <v>15</v>
      </c>
      <c r="M37" s="4" t="s">
        <v>73</v>
      </c>
      <c r="N37" s="4" t="s">
        <v>154</v>
      </c>
      <c r="O37" s="4">
        <v>3.6349999999999998</v>
      </c>
      <c r="P37" s="4"/>
      <c r="Q37" s="19"/>
      <c r="R37" s="131">
        <v>7.4598833000000004</v>
      </c>
      <c r="S37" s="89"/>
      <c r="T37" s="131">
        <f>R37-U37</f>
        <v>1.7533303</v>
      </c>
      <c r="U37" s="89">
        <v>5.7065530000000004</v>
      </c>
      <c r="V37" s="89"/>
      <c r="W37" s="19"/>
      <c r="X37" s="19"/>
      <c r="Y37" s="19"/>
      <c r="Z37" s="19"/>
      <c r="AA37" s="3"/>
      <c r="AB37" s="19"/>
      <c r="AC37" s="19"/>
      <c r="AD37" s="19"/>
      <c r="AE37" s="3">
        <v>2017</v>
      </c>
      <c r="AF37" s="19">
        <v>20</v>
      </c>
      <c r="AG37" s="19" t="s">
        <v>74</v>
      </c>
      <c r="AH37" s="4" t="s">
        <v>165</v>
      </c>
      <c r="AI37" s="85">
        <v>3.6349999999999998</v>
      </c>
      <c r="AJ37" s="4"/>
      <c r="AK37" s="19"/>
      <c r="AL37" s="15"/>
      <c r="AM37" s="15"/>
      <c r="AN37" s="15"/>
    </row>
    <row r="38" spans="1:40" s="22" customFormat="1" hidden="1" x14ac:dyDescent="0.2">
      <c r="A38" s="1">
        <v>18</v>
      </c>
      <c r="B38" s="127"/>
      <c r="C38" s="27"/>
      <c r="D38" s="27"/>
      <c r="E38" s="27"/>
      <c r="F38" s="27"/>
      <c r="G38" s="27"/>
      <c r="H38" s="27"/>
      <c r="I38" s="19"/>
      <c r="J38" s="19"/>
      <c r="K38" s="19"/>
      <c r="L38" s="19"/>
      <c r="M38" s="19"/>
      <c r="N38" s="19"/>
      <c r="O38" s="19"/>
      <c r="P38" s="19"/>
      <c r="Q38" s="104"/>
      <c r="R38" s="89"/>
      <c r="S38" s="89"/>
      <c r="T38" s="89"/>
      <c r="U38" s="89"/>
      <c r="V38" s="8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58"/>
      <c r="AK38" s="58"/>
      <c r="AL38" s="15"/>
      <c r="AM38" s="15"/>
    </row>
    <row r="39" spans="1:40" s="22" customFormat="1" hidden="1" x14ac:dyDescent="0.2">
      <c r="A39" s="1">
        <v>19</v>
      </c>
      <c r="B39" s="127"/>
      <c r="C39" s="27"/>
      <c r="D39" s="27"/>
      <c r="E39" s="27"/>
      <c r="F39" s="27"/>
      <c r="G39" s="27"/>
      <c r="H39" s="27"/>
      <c r="I39" s="19"/>
      <c r="J39" s="19"/>
      <c r="K39" s="19"/>
      <c r="L39" s="19"/>
      <c r="M39" s="19"/>
      <c r="N39" s="19"/>
      <c r="O39" s="19"/>
      <c r="P39" s="19"/>
      <c r="Q39" s="104"/>
      <c r="R39" s="89"/>
      <c r="S39" s="89"/>
      <c r="T39" s="89"/>
      <c r="U39" s="89"/>
      <c r="V39" s="8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58"/>
      <c r="AK39" s="58"/>
      <c r="AL39" s="15"/>
      <c r="AM39" s="15"/>
    </row>
    <row r="40" spans="1:40" s="22" customFormat="1" hidden="1" x14ac:dyDescent="0.2">
      <c r="A40" s="1">
        <v>20</v>
      </c>
      <c r="B40" s="127"/>
      <c r="C40" s="27"/>
      <c r="D40" s="27"/>
      <c r="E40" s="27"/>
      <c r="F40" s="27"/>
      <c r="G40" s="27"/>
      <c r="H40" s="27"/>
      <c r="I40" s="19"/>
      <c r="J40" s="19"/>
      <c r="K40" s="19"/>
      <c r="L40" s="19"/>
      <c r="M40" s="19"/>
      <c r="N40" s="19"/>
      <c r="O40" s="19"/>
      <c r="P40" s="19"/>
      <c r="Q40" s="104"/>
      <c r="R40" s="89"/>
      <c r="S40" s="89"/>
      <c r="T40" s="89"/>
      <c r="U40" s="89"/>
      <c r="V40" s="8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58"/>
      <c r="AK40" s="58"/>
      <c r="AL40" s="15"/>
      <c r="AM40" s="15"/>
    </row>
    <row r="41" spans="1:40" s="22" customFormat="1" hidden="1" x14ac:dyDescent="0.2">
      <c r="A41" s="1">
        <v>21</v>
      </c>
      <c r="B41" s="127"/>
      <c r="C41" s="27"/>
      <c r="D41" s="27"/>
      <c r="E41" s="27"/>
      <c r="F41" s="27"/>
      <c r="G41" s="27"/>
      <c r="H41" s="27"/>
      <c r="I41" s="19"/>
      <c r="J41" s="19"/>
      <c r="K41" s="19"/>
      <c r="L41" s="19"/>
      <c r="M41" s="19"/>
      <c r="N41" s="19"/>
      <c r="O41" s="19"/>
      <c r="P41" s="19"/>
      <c r="Q41" s="104"/>
      <c r="R41" s="89"/>
      <c r="S41" s="89"/>
      <c r="T41" s="89"/>
      <c r="U41" s="89"/>
      <c r="V41" s="8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58"/>
      <c r="AK41" s="58"/>
      <c r="AL41" s="15"/>
      <c r="AM41" s="15"/>
    </row>
    <row r="42" spans="1:40" s="22" customFormat="1" ht="47.25" hidden="1" x14ac:dyDescent="0.2">
      <c r="A42" s="1">
        <v>22</v>
      </c>
      <c r="B42" s="126" t="s">
        <v>114</v>
      </c>
      <c r="C42" s="27"/>
      <c r="D42" s="27"/>
      <c r="E42" s="27"/>
      <c r="F42" s="27"/>
      <c r="G42" s="27"/>
      <c r="H42" s="27"/>
      <c r="I42" s="19"/>
      <c r="J42" s="19"/>
      <c r="K42" s="19"/>
      <c r="L42" s="19"/>
      <c r="M42" s="19"/>
      <c r="N42" s="19"/>
      <c r="O42" s="19"/>
      <c r="P42" s="19"/>
      <c r="Q42" s="104"/>
      <c r="R42" s="89"/>
      <c r="S42" s="89"/>
      <c r="T42" s="89"/>
      <c r="U42" s="89"/>
      <c r="V42" s="8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58"/>
      <c r="AK42" s="58"/>
      <c r="AL42" s="15"/>
      <c r="AM42" s="15"/>
    </row>
    <row r="43" spans="1:40" s="203" customFormat="1" ht="15" x14ac:dyDescent="0.2">
      <c r="A43" s="219" t="s">
        <v>221</v>
      </c>
      <c r="B43" s="224" t="s">
        <v>187</v>
      </c>
      <c r="C43" s="198"/>
      <c r="D43" s="198"/>
      <c r="E43" s="198"/>
      <c r="F43" s="198"/>
      <c r="G43" s="198"/>
      <c r="H43" s="198"/>
      <c r="I43" s="199"/>
      <c r="J43" s="199"/>
      <c r="K43" s="199"/>
      <c r="L43" s="199"/>
      <c r="M43" s="199"/>
      <c r="N43" s="199"/>
      <c r="O43" s="201">
        <f>SUM(O46:O52)</f>
        <v>3.4699999999999998</v>
      </c>
      <c r="P43" s="201"/>
      <c r="Q43" s="200"/>
      <c r="R43" s="201">
        <f>SUM(R46:R52)</f>
        <v>3.7888336799999998</v>
      </c>
      <c r="S43" s="201"/>
      <c r="T43" s="201">
        <f>SUM(T46:T52)</f>
        <v>1.4088926799999999</v>
      </c>
      <c r="U43" s="201">
        <f>SUM(U46:U52)</f>
        <v>2.3799409999999996</v>
      </c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>
        <f>SUM(AI46:AI52)</f>
        <v>3.4699999999999998</v>
      </c>
      <c r="AJ43" s="244"/>
      <c r="AK43" s="244"/>
      <c r="AL43" s="225"/>
      <c r="AM43" s="225"/>
    </row>
    <row r="44" spans="1:40" s="22" customFormat="1" hidden="1" x14ac:dyDescent="0.2">
      <c r="A44" s="1">
        <v>23</v>
      </c>
      <c r="B44" s="127"/>
      <c r="C44" s="27"/>
      <c r="D44" s="27"/>
      <c r="E44" s="27"/>
      <c r="F44" s="27"/>
      <c r="G44" s="27"/>
      <c r="H44" s="27"/>
      <c r="I44" s="19"/>
      <c r="J44" s="19"/>
      <c r="K44" s="19"/>
      <c r="L44" s="19"/>
      <c r="M44" s="19"/>
      <c r="N44" s="19"/>
      <c r="O44" s="19"/>
      <c r="P44" s="19"/>
      <c r="Q44" s="104"/>
      <c r="R44" s="89"/>
      <c r="S44" s="89"/>
      <c r="T44" s="89"/>
      <c r="U44" s="89"/>
      <c r="V44" s="8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58"/>
      <c r="AK44" s="58"/>
      <c r="AL44" s="15"/>
      <c r="AM44" s="15"/>
    </row>
    <row r="45" spans="1:40" s="22" customFormat="1" hidden="1" x14ac:dyDescent="0.2">
      <c r="A45" s="1">
        <v>24</v>
      </c>
      <c r="B45" s="127"/>
      <c r="C45" s="27"/>
      <c r="D45" s="27"/>
      <c r="E45" s="27"/>
      <c r="F45" s="27"/>
      <c r="G45" s="27"/>
      <c r="H45" s="27"/>
      <c r="I45" s="19"/>
      <c r="J45" s="19"/>
      <c r="K45" s="19"/>
      <c r="L45" s="19"/>
      <c r="M45" s="19"/>
      <c r="N45" s="19"/>
      <c r="O45" s="19"/>
      <c r="P45" s="19"/>
      <c r="Q45" s="104"/>
      <c r="R45" s="89"/>
      <c r="S45" s="89"/>
      <c r="T45" s="89"/>
      <c r="U45" s="89"/>
      <c r="V45" s="8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58"/>
      <c r="AK45" s="58"/>
      <c r="AL45" s="15"/>
      <c r="AM45" s="15"/>
    </row>
    <row r="46" spans="1:40" s="69" customFormat="1" ht="38.25" x14ac:dyDescent="0.2">
      <c r="A46" s="218" t="s">
        <v>224</v>
      </c>
      <c r="B46" s="221" t="s">
        <v>255</v>
      </c>
      <c r="C46" s="3"/>
      <c r="D46" s="27"/>
      <c r="E46" s="27"/>
      <c r="F46" s="27"/>
      <c r="G46" s="27"/>
      <c r="H46" s="27"/>
      <c r="I46" s="19"/>
      <c r="J46" s="19"/>
      <c r="K46" s="19">
        <v>1990</v>
      </c>
      <c r="L46" s="19">
        <v>15</v>
      </c>
      <c r="M46" s="4" t="s">
        <v>73</v>
      </c>
      <c r="N46" s="4" t="s">
        <v>152</v>
      </c>
      <c r="O46" s="4">
        <v>0.6</v>
      </c>
      <c r="P46" s="4"/>
      <c r="Q46" s="19"/>
      <c r="R46" s="85">
        <v>0.68395395999999997</v>
      </c>
      <c r="S46" s="89"/>
      <c r="T46" s="131">
        <f>R46-U46</f>
        <v>0.25783395999999997</v>
      </c>
      <c r="U46" s="89">
        <v>0.42612</v>
      </c>
      <c r="V46" s="89"/>
      <c r="W46" s="19"/>
      <c r="X46" s="19"/>
      <c r="Y46" s="19"/>
      <c r="Z46" s="19"/>
      <c r="AA46" s="3"/>
      <c r="AB46" s="19"/>
      <c r="AC46" s="19"/>
      <c r="AD46" s="19"/>
      <c r="AE46" s="3">
        <v>2017</v>
      </c>
      <c r="AF46" s="19">
        <v>20</v>
      </c>
      <c r="AG46" s="19" t="s">
        <v>74</v>
      </c>
      <c r="AH46" s="19" t="s">
        <v>163</v>
      </c>
      <c r="AI46" s="85">
        <v>0.6</v>
      </c>
      <c r="AJ46" s="4"/>
      <c r="AK46" s="19"/>
      <c r="AL46" s="15"/>
      <c r="AM46" s="15"/>
      <c r="AN46" s="15"/>
    </row>
    <row r="47" spans="1:40" s="69" customFormat="1" ht="42" customHeight="1" x14ac:dyDescent="0.2">
      <c r="A47" s="218" t="s">
        <v>225</v>
      </c>
      <c r="B47" s="221" t="s">
        <v>256</v>
      </c>
      <c r="C47" s="3"/>
      <c r="D47" s="27"/>
      <c r="E47" s="27"/>
      <c r="F47" s="27"/>
      <c r="G47" s="27"/>
      <c r="H47" s="27"/>
      <c r="I47" s="19"/>
      <c r="J47" s="19"/>
      <c r="K47" s="19">
        <v>1969</v>
      </c>
      <c r="L47" s="19">
        <v>15</v>
      </c>
      <c r="M47" s="4" t="s">
        <v>73</v>
      </c>
      <c r="N47" s="4" t="s">
        <v>152</v>
      </c>
      <c r="O47" s="4">
        <v>0.42</v>
      </c>
      <c r="P47" s="4"/>
      <c r="Q47" s="19"/>
      <c r="R47" s="131">
        <v>0.48146359999999999</v>
      </c>
      <c r="S47" s="89"/>
      <c r="T47" s="131">
        <f>R47-U47</f>
        <v>0.18152360000000001</v>
      </c>
      <c r="U47" s="89">
        <v>0.29993999999999998</v>
      </c>
      <c r="V47" s="89"/>
      <c r="W47" s="19"/>
      <c r="X47" s="19"/>
      <c r="Y47" s="19"/>
      <c r="Z47" s="19"/>
      <c r="AA47" s="3"/>
      <c r="AB47" s="19"/>
      <c r="AC47" s="19"/>
      <c r="AD47" s="19"/>
      <c r="AE47" s="3">
        <v>2017</v>
      </c>
      <c r="AF47" s="19">
        <v>20</v>
      </c>
      <c r="AG47" s="19" t="s">
        <v>74</v>
      </c>
      <c r="AH47" s="19" t="s">
        <v>163</v>
      </c>
      <c r="AI47" s="85">
        <v>0.42</v>
      </c>
      <c r="AJ47" s="19"/>
      <c r="AK47" s="7"/>
      <c r="AL47" s="15"/>
      <c r="AM47" s="15"/>
      <c r="AN47" s="15"/>
    </row>
    <row r="48" spans="1:40" s="69" customFormat="1" ht="36.75" customHeight="1" x14ac:dyDescent="0.2">
      <c r="A48" s="218" t="s">
        <v>226</v>
      </c>
      <c r="B48" s="221" t="s">
        <v>257</v>
      </c>
      <c r="C48" s="3"/>
      <c r="D48" s="27"/>
      <c r="E48" s="27"/>
      <c r="F48" s="27"/>
      <c r="G48" s="27"/>
      <c r="H48" s="27"/>
      <c r="I48" s="19"/>
      <c r="J48" s="19"/>
      <c r="K48" s="19">
        <v>1985</v>
      </c>
      <c r="L48" s="19">
        <v>15</v>
      </c>
      <c r="M48" s="4" t="s">
        <v>73</v>
      </c>
      <c r="N48" s="4" t="s">
        <v>151</v>
      </c>
      <c r="O48" s="4">
        <v>0.55000000000000004</v>
      </c>
      <c r="P48" s="4"/>
      <c r="Q48" s="19"/>
      <c r="R48" s="131">
        <v>0.58241613999999997</v>
      </c>
      <c r="S48" s="89"/>
      <c r="T48" s="131">
        <f>R48-U48</f>
        <v>0.21637013999999999</v>
      </c>
      <c r="U48" s="89">
        <v>0.36604599999999998</v>
      </c>
      <c r="V48" s="89"/>
      <c r="W48" s="19"/>
      <c r="X48" s="19"/>
      <c r="Y48" s="19"/>
      <c r="Z48" s="19"/>
      <c r="AA48" s="3"/>
      <c r="AB48" s="19"/>
      <c r="AC48" s="19"/>
      <c r="AD48" s="19"/>
      <c r="AE48" s="3">
        <v>2017</v>
      </c>
      <c r="AF48" s="19">
        <v>20</v>
      </c>
      <c r="AG48" s="19" t="s">
        <v>74</v>
      </c>
      <c r="AH48" s="19" t="s">
        <v>163</v>
      </c>
      <c r="AI48" s="85">
        <v>0.55000000000000004</v>
      </c>
      <c r="AJ48" s="4"/>
      <c r="AK48" s="19"/>
      <c r="AL48" s="15"/>
      <c r="AM48" s="15"/>
      <c r="AN48" s="15"/>
    </row>
    <row r="49" spans="1:40" s="69" customFormat="1" ht="41.25" customHeight="1" x14ac:dyDescent="0.2">
      <c r="A49" s="218" t="s">
        <v>227</v>
      </c>
      <c r="B49" s="221" t="s">
        <v>258</v>
      </c>
      <c r="C49" s="3"/>
      <c r="D49" s="27"/>
      <c r="E49" s="27"/>
      <c r="F49" s="27"/>
      <c r="G49" s="27"/>
      <c r="H49" s="27"/>
      <c r="I49" s="19"/>
      <c r="J49" s="19"/>
      <c r="K49" s="19">
        <v>1979</v>
      </c>
      <c r="L49" s="19">
        <v>15</v>
      </c>
      <c r="M49" s="4" t="s">
        <v>73</v>
      </c>
      <c r="N49" s="4" t="s">
        <v>151</v>
      </c>
      <c r="O49" s="4">
        <v>1.1000000000000001</v>
      </c>
      <c r="P49" s="4"/>
      <c r="Q49" s="19"/>
      <c r="R49" s="131">
        <v>1.1532977799999999</v>
      </c>
      <c r="S49" s="89"/>
      <c r="T49" s="131">
        <f>R49-U49</f>
        <v>0.41952077999999993</v>
      </c>
      <c r="U49" s="89">
        <v>0.73377700000000001</v>
      </c>
      <c r="V49" s="89"/>
      <c r="W49" s="19"/>
      <c r="X49" s="19"/>
      <c r="Y49" s="19"/>
      <c r="Z49" s="19"/>
      <c r="AA49" s="3"/>
      <c r="AB49" s="19"/>
      <c r="AC49" s="19"/>
      <c r="AD49" s="19"/>
      <c r="AE49" s="3">
        <v>2017</v>
      </c>
      <c r="AF49" s="19">
        <v>20</v>
      </c>
      <c r="AG49" s="19" t="s">
        <v>74</v>
      </c>
      <c r="AH49" s="19" t="s">
        <v>163</v>
      </c>
      <c r="AI49" s="85">
        <v>1.1000000000000001</v>
      </c>
      <c r="AJ49" s="19"/>
      <c r="AK49" s="7"/>
      <c r="AL49" s="15"/>
      <c r="AM49" s="15"/>
      <c r="AN49" s="15"/>
    </row>
    <row r="50" spans="1:40" s="22" customFormat="1" hidden="1" x14ac:dyDescent="0.2">
      <c r="A50" s="1">
        <v>29</v>
      </c>
      <c r="B50" s="127"/>
      <c r="C50" s="27"/>
      <c r="D50" s="27"/>
      <c r="E50" s="27"/>
      <c r="F50" s="27"/>
      <c r="G50" s="27"/>
      <c r="H50" s="27"/>
      <c r="I50" s="19"/>
      <c r="J50" s="19"/>
      <c r="K50" s="19"/>
      <c r="L50" s="19"/>
      <c r="M50" s="19"/>
      <c r="N50" s="19"/>
      <c r="O50" s="19"/>
      <c r="P50" s="19"/>
      <c r="Q50" s="104"/>
      <c r="R50" s="89"/>
      <c r="S50" s="89"/>
      <c r="T50" s="89"/>
      <c r="U50" s="89"/>
      <c r="V50" s="8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5"/>
      <c r="AK50" s="15"/>
      <c r="AL50" s="15"/>
      <c r="AM50" s="15"/>
    </row>
    <row r="51" spans="1:40" s="22" customFormat="1" hidden="1" x14ac:dyDescent="0.2">
      <c r="A51" s="1">
        <v>30</v>
      </c>
      <c r="B51" s="127"/>
      <c r="C51" s="27"/>
      <c r="D51" s="27"/>
      <c r="E51" s="27"/>
      <c r="F51" s="27"/>
      <c r="G51" s="27"/>
      <c r="H51" s="27"/>
      <c r="I51" s="19"/>
      <c r="J51" s="19"/>
      <c r="K51" s="19"/>
      <c r="L51" s="19"/>
      <c r="M51" s="19"/>
      <c r="N51" s="19"/>
      <c r="O51" s="19"/>
      <c r="P51" s="19"/>
      <c r="Q51" s="104"/>
      <c r="R51" s="89"/>
      <c r="S51" s="89"/>
      <c r="T51" s="89"/>
      <c r="U51" s="89"/>
      <c r="V51" s="8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5"/>
      <c r="AK51" s="15"/>
      <c r="AL51" s="15"/>
      <c r="AM51" s="15"/>
    </row>
    <row r="52" spans="1:40" s="69" customFormat="1" ht="40.5" customHeight="1" x14ac:dyDescent="0.2">
      <c r="A52" s="218" t="s">
        <v>230</v>
      </c>
      <c r="B52" s="221" t="s">
        <v>261</v>
      </c>
      <c r="C52" s="3"/>
      <c r="D52" s="27"/>
      <c r="E52" s="27"/>
      <c r="F52" s="27"/>
      <c r="G52" s="27"/>
      <c r="H52" s="27"/>
      <c r="I52" s="19"/>
      <c r="J52" s="19"/>
      <c r="K52" s="19">
        <v>1957</v>
      </c>
      <c r="L52" s="19">
        <v>15</v>
      </c>
      <c r="M52" s="4" t="s">
        <v>73</v>
      </c>
      <c r="N52" s="4" t="s">
        <v>151</v>
      </c>
      <c r="O52" s="4">
        <v>0.8</v>
      </c>
      <c r="P52" s="4"/>
      <c r="Q52" s="19"/>
      <c r="R52" s="131">
        <v>0.8877022</v>
      </c>
      <c r="S52" s="89"/>
      <c r="T52" s="131">
        <f>R52-U52</f>
        <v>0.33364419999999995</v>
      </c>
      <c r="U52" s="89">
        <v>0.55405800000000005</v>
      </c>
      <c r="V52" s="89"/>
      <c r="W52" s="19"/>
      <c r="X52" s="19"/>
      <c r="Y52" s="19"/>
      <c r="Z52" s="19"/>
      <c r="AA52" s="3"/>
      <c r="AB52" s="19"/>
      <c r="AC52" s="19"/>
      <c r="AD52" s="19"/>
      <c r="AE52" s="3">
        <v>2017</v>
      </c>
      <c r="AF52" s="19">
        <v>20</v>
      </c>
      <c r="AG52" s="19" t="s">
        <v>74</v>
      </c>
      <c r="AH52" s="19" t="s">
        <v>163</v>
      </c>
      <c r="AI52" s="85">
        <v>0.8</v>
      </c>
      <c r="AJ52" s="19"/>
      <c r="AK52" s="67"/>
      <c r="AL52" s="15"/>
      <c r="AM52" s="15"/>
      <c r="AN52" s="15"/>
    </row>
    <row r="53" spans="1:40" s="22" customFormat="1" hidden="1" x14ac:dyDescent="0.2">
      <c r="A53" s="1">
        <v>32</v>
      </c>
      <c r="B53" s="127"/>
      <c r="C53" s="27"/>
      <c r="D53" s="27"/>
      <c r="E53" s="27"/>
      <c r="F53" s="27"/>
      <c r="G53" s="27"/>
      <c r="H53" s="27"/>
      <c r="I53" s="19"/>
      <c r="J53" s="19"/>
      <c r="K53" s="19"/>
      <c r="L53" s="19"/>
      <c r="M53" s="19"/>
      <c r="N53" s="19"/>
      <c r="O53" s="19"/>
      <c r="P53" s="19"/>
      <c r="Q53" s="104"/>
      <c r="R53" s="89"/>
      <c r="S53" s="89"/>
      <c r="T53" s="89"/>
      <c r="U53" s="89"/>
      <c r="V53" s="8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5"/>
      <c r="AK53" s="15"/>
      <c r="AL53" s="15"/>
      <c r="AM53" s="15"/>
    </row>
    <row r="54" spans="1:40" s="22" customFormat="1" hidden="1" x14ac:dyDescent="0.2">
      <c r="A54" s="1">
        <v>33</v>
      </c>
      <c r="B54" s="127"/>
      <c r="C54" s="27"/>
      <c r="D54" s="27"/>
      <c r="E54" s="27"/>
      <c r="F54" s="27"/>
      <c r="G54" s="27"/>
      <c r="H54" s="27"/>
      <c r="I54" s="19"/>
      <c r="J54" s="19"/>
      <c r="K54" s="19"/>
      <c r="L54" s="19"/>
      <c r="M54" s="19"/>
      <c r="N54" s="19"/>
      <c r="O54" s="19"/>
      <c r="P54" s="19"/>
      <c r="Q54" s="104"/>
      <c r="R54" s="87"/>
      <c r="S54" s="87"/>
      <c r="T54" s="87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5"/>
      <c r="AK54" s="15"/>
      <c r="AL54" s="15"/>
      <c r="AM54" s="15"/>
    </row>
    <row r="55" spans="1:40" s="22" customFormat="1" hidden="1" x14ac:dyDescent="0.2">
      <c r="A55" s="1">
        <v>34</v>
      </c>
      <c r="B55" s="127"/>
      <c r="C55" s="27"/>
      <c r="D55" s="27"/>
      <c r="E55" s="27"/>
      <c r="F55" s="27"/>
      <c r="G55" s="27"/>
      <c r="H55" s="27"/>
      <c r="I55" s="19"/>
      <c r="J55" s="19"/>
      <c r="K55" s="19"/>
      <c r="L55" s="19"/>
      <c r="M55" s="19"/>
      <c r="N55" s="19"/>
      <c r="O55" s="19"/>
      <c r="P55" s="19"/>
      <c r="Q55" s="104"/>
      <c r="R55" s="87"/>
      <c r="S55" s="87"/>
      <c r="T55" s="87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5"/>
      <c r="AK55" s="15"/>
      <c r="AL55" s="15"/>
      <c r="AM55" s="15"/>
    </row>
    <row r="56" spans="1:40" s="22" customFormat="1" hidden="1" x14ac:dyDescent="0.2">
      <c r="A56" s="1">
        <v>35</v>
      </c>
      <c r="B56" s="127"/>
      <c r="C56" s="27"/>
      <c r="D56" s="27"/>
      <c r="E56" s="27"/>
      <c r="F56" s="27"/>
      <c r="G56" s="27"/>
      <c r="H56" s="27"/>
      <c r="I56" s="19"/>
      <c r="J56" s="19"/>
      <c r="K56" s="19"/>
      <c r="L56" s="19"/>
      <c r="M56" s="19"/>
      <c r="N56" s="19"/>
      <c r="O56" s="19"/>
      <c r="P56" s="19"/>
      <c r="Q56" s="104"/>
      <c r="R56" s="87"/>
      <c r="S56" s="87"/>
      <c r="T56" s="87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5"/>
      <c r="AK56" s="15"/>
      <c r="AL56" s="15"/>
      <c r="AM56" s="15"/>
    </row>
    <row r="57" spans="1:40" s="22" customFormat="1" ht="25.5" x14ac:dyDescent="0.2">
      <c r="A57" s="1" t="s">
        <v>14</v>
      </c>
      <c r="B57" s="39" t="s">
        <v>17</v>
      </c>
      <c r="C57" s="3"/>
      <c r="D57" s="27"/>
      <c r="E57" s="27"/>
      <c r="F57" s="27"/>
      <c r="G57" s="27"/>
      <c r="H57" s="27"/>
      <c r="I57" s="19"/>
      <c r="J57" s="19"/>
      <c r="K57" s="19"/>
      <c r="L57" s="19"/>
      <c r="M57" s="19"/>
      <c r="N57" s="19"/>
      <c r="O57" s="19"/>
      <c r="P57" s="19"/>
      <c r="Q57" s="19"/>
      <c r="R57" s="93"/>
      <c r="S57" s="87"/>
      <c r="T57" s="87"/>
      <c r="U57" s="87"/>
      <c r="V57" s="19"/>
      <c r="W57" s="19"/>
      <c r="X57" s="19"/>
      <c r="Y57" s="19"/>
      <c r="Z57" s="19"/>
      <c r="AA57" s="3"/>
      <c r="AB57" s="19"/>
      <c r="AC57" s="19"/>
      <c r="AD57" s="19"/>
      <c r="AE57" s="3"/>
      <c r="AF57" s="19"/>
      <c r="AG57" s="19"/>
      <c r="AH57" s="19"/>
      <c r="AI57" s="19"/>
      <c r="AJ57" s="19"/>
      <c r="AK57" s="19"/>
      <c r="AL57" s="15"/>
      <c r="AM57" s="15"/>
      <c r="AN57" s="15"/>
    </row>
    <row r="58" spans="1:40" s="22" customFormat="1" x14ac:dyDescent="0.2">
      <c r="A58" s="1"/>
      <c r="B58" s="41"/>
      <c r="C58" s="3"/>
      <c r="D58" s="27"/>
      <c r="E58" s="27"/>
      <c r="F58" s="27"/>
      <c r="G58" s="27"/>
      <c r="H58" s="27"/>
      <c r="I58" s="19"/>
      <c r="J58" s="19"/>
      <c r="K58" s="19"/>
      <c r="L58" s="19"/>
      <c r="M58" s="19"/>
      <c r="N58" s="19"/>
      <c r="O58" s="19"/>
      <c r="P58" s="19"/>
      <c r="Q58" s="19"/>
      <c r="R58" s="93"/>
      <c r="S58" s="87"/>
      <c r="T58" s="87"/>
      <c r="U58" s="87"/>
      <c r="V58" s="19"/>
      <c r="W58" s="19"/>
      <c r="X58" s="19"/>
      <c r="Y58" s="19"/>
      <c r="Z58" s="19"/>
      <c r="AA58" s="3"/>
      <c r="AB58" s="19"/>
      <c r="AC58" s="19"/>
      <c r="AD58" s="19"/>
      <c r="AE58" s="3"/>
      <c r="AF58" s="19"/>
      <c r="AG58" s="19"/>
      <c r="AH58" s="19"/>
      <c r="AI58" s="19"/>
      <c r="AJ58" s="19"/>
      <c r="AK58" s="19"/>
      <c r="AL58" s="15"/>
      <c r="AM58" s="15"/>
      <c r="AN58" s="15"/>
    </row>
    <row r="59" spans="1:40" s="22" customFormat="1" x14ac:dyDescent="0.2">
      <c r="A59" s="1" t="s">
        <v>15</v>
      </c>
      <c r="B59" s="39" t="s">
        <v>18</v>
      </c>
      <c r="C59" s="3"/>
      <c r="D59" s="27"/>
      <c r="E59" s="27"/>
      <c r="F59" s="27"/>
      <c r="G59" s="27"/>
      <c r="H59" s="27"/>
      <c r="I59" s="19"/>
      <c r="J59" s="19"/>
      <c r="K59" s="19"/>
      <c r="L59" s="19"/>
      <c r="M59" s="19"/>
      <c r="N59" s="19"/>
      <c r="O59" s="19"/>
      <c r="P59" s="19"/>
      <c r="Q59" s="19"/>
      <c r="R59" s="93"/>
      <c r="S59" s="87"/>
      <c r="T59" s="87"/>
      <c r="U59" s="87"/>
      <c r="V59" s="19"/>
      <c r="W59" s="19"/>
      <c r="X59" s="19"/>
      <c r="Y59" s="19"/>
      <c r="Z59" s="19"/>
      <c r="AA59" s="3"/>
      <c r="AB59" s="19"/>
      <c r="AC59" s="19"/>
      <c r="AD59" s="19"/>
      <c r="AE59" s="3"/>
      <c r="AF59" s="19"/>
      <c r="AG59" s="19"/>
      <c r="AH59" s="19"/>
      <c r="AI59" s="19"/>
      <c r="AJ59" s="19"/>
      <c r="AK59" s="19"/>
      <c r="AL59" s="15"/>
      <c r="AM59" s="15"/>
      <c r="AN59" s="15"/>
    </row>
    <row r="60" spans="1:40" s="22" customFormat="1" x14ac:dyDescent="0.2">
      <c r="A60" s="1"/>
      <c r="B60" s="41"/>
      <c r="C60" s="3"/>
      <c r="D60" s="27"/>
      <c r="E60" s="27"/>
      <c r="F60" s="27"/>
      <c r="G60" s="27"/>
      <c r="H60" s="27"/>
      <c r="I60" s="19"/>
      <c r="J60" s="19"/>
      <c r="K60" s="19"/>
      <c r="L60" s="19"/>
      <c r="M60" s="19"/>
      <c r="N60" s="19"/>
      <c r="O60" s="19"/>
      <c r="P60" s="19"/>
      <c r="Q60" s="19"/>
      <c r="R60" s="93"/>
      <c r="S60" s="87"/>
      <c r="T60" s="87"/>
      <c r="U60" s="87"/>
      <c r="V60" s="19"/>
      <c r="W60" s="19"/>
      <c r="X60" s="19"/>
      <c r="Y60" s="19"/>
      <c r="Z60" s="19"/>
      <c r="AA60" s="3"/>
      <c r="AB60" s="19"/>
      <c r="AC60" s="19"/>
      <c r="AD60" s="19"/>
      <c r="AE60" s="3"/>
      <c r="AF60" s="19"/>
      <c r="AG60" s="19"/>
      <c r="AH60" s="19"/>
      <c r="AI60" s="19"/>
      <c r="AJ60" s="19"/>
      <c r="AK60" s="19"/>
      <c r="AL60" s="15"/>
      <c r="AM60" s="15"/>
      <c r="AN60" s="15"/>
    </row>
    <row r="61" spans="1:40" s="22" customFormat="1" ht="38.25" x14ac:dyDescent="0.2">
      <c r="A61" s="7" t="s">
        <v>20</v>
      </c>
      <c r="B61" s="18" t="s">
        <v>19</v>
      </c>
      <c r="C61" s="28"/>
      <c r="D61" s="27"/>
      <c r="E61" s="27"/>
      <c r="F61" s="27"/>
      <c r="G61" s="27"/>
      <c r="H61" s="27"/>
      <c r="I61" s="19"/>
      <c r="J61" s="19"/>
      <c r="K61" s="19"/>
      <c r="L61" s="19"/>
      <c r="M61" s="19"/>
      <c r="N61" s="19"/>
      <c r="O61" s="19"/>
      <c r="P61" s="19"/>
      <c r="Q61" s="19"/>
      <c r="R61" s="93"/>
      <c r="S61" s="87"/>
      <c r="T61" s="87"/>
      <c r="U61" s="87"/>
      <c r="V61" s="19"/>
      <c r="W61" s="19"/>
      <c r="X61" s="19"/>
      <c r="Y61" s="19"/>
      <c r="Z61" s="19"/>
      <c r="AA61" s="13"/>
      <c r="AB61" s="19"/>
      <c r="AC61" s="19"/>
      <c r="AD61" s="19"/>
      <c r="AE61" s="13"/>
      <c r="AF61" s="19"/>
      <c r="AG61" s="19"/>
      <c r="AH61" s="19"/>
      <c r="AI61" s="19"/>
      <c r="AJ61" s="19"/>
      <c r="AK61" s="19"/>
      <c r="AL61" s="15"/>
      <c r="AM61" s="15"/>
      <c r="AN61" s="15"/>
    </row>
    <row r="62" spans="1:40" s="22" customFormat="1" x14ac:dyDescent="0.2">
      <c r="A62" s="7"/>
      <c r="B62" s="42"/>
      <c r="C62" s="28"/>
      <c r="D62" s="27"/>
      <c r="E62" s="27"/>
      <c r="F62" s="27"/>
      <c r="G62" s="27"/>
      <c r="H62" s="27"/>
      <c r="I62" s="19"/>
      <c r="J62" s="19"/>
      <c r="K62" s="19"/>
      <c r="L62" s="19"/>
      <c r="M62" s="19"/>
      <c r="N62" s="19"/>
      <c r="O62" s="19"/>
      <c r="P62" s="19"/>
      <c r="Q62" s="19"/>
      <c r="R62" s="93"/>
      <c r="S62" s="87"/>
      <c r="T62" s="87"/>
      <c r="U62" s="87"/>
      <c r="V62" s="19"/>
      <c r="W62" s="19"/>
      <c r="X62" s="19"/>
      <c r="Y62" s="19"/>
      <c r="Z62" s="19"/>
      <c r="AA62" s="13"/>
      <c r="AB62" s="19"/>
      <c r="AC62" s="19"/>
      <c r="AD62" s="19"/>
      <c r="AE62" s="13"/>
      <c r="AF62" s="19"/>
      <c r="AG62" s="19"/>
      <c r="AH62" s="19"/>
      <c r="AI62" s="19"/>
      <c r="AJ62" s="19"/>
      <c r="AK62" s="19"/>
      <c r="AL62" s="15"/>
      <c r="AM62" s="15"/>
      <c r="AN62" s="15"/>
    </row>
    <row r="63" spans="1:40" s="22" customFormat="1" x14ac:dyDescent="0.2">
      <c r="A63" s="13" t="s">
        <v>21</v>
      </c>
      <c r="B63" s="66" t="s">
        <v>23</v>
      </c>
      <c r="C63" s="28"/>
      <c r="D63" s="27"/>
      <c r="E63" s="27"/>
      <c r="F63" s="27"/>
      <c r="G63" s="27"/>
      <c r="H63" s="27"/>
      <c r="I63" s="19"/>
      <c r="J63" s="19"/>
      <c r="K63" s="19"/>
      <c r="L63" s="19"/>
      <c r="M63" s="19"/>
      <c r="N63" s="19"/>
      <c r="O63" s="19"/>
      <c r="P63" s="19"/>
      <c r="Q63" s="19"/>
      <c r="R63" s="93"/>
      <c r="S63" s="87"/>
      <c r="T63" s="87"/>
      <c r="U63" s="87"/>
      <c r="V63" s="19"/>
      <c r="W63" s="19"/>
      <c r="X63" s="19"/>
      <c r="Y63" s="19"/>
      <c r="Z63" s="19"/>
      <c r="AA63" s="13"/>
      <c r="AB63" s="19"/>
      <c r="AC63" s="19"/>
      <c r="AD63" s="19"/>
      <c r="AE63" s="13"/>
      <c r="AF63" s="19"/>
      <c r="AG63" s="19"/>
      <c r="AH63" s="19"/>
      <c r="AI63" s="19"/>
      <c r="AJ63" s="19"/>
      <c r="AK63" s="19"/>
      <c r="AL63" s="15"/>
      <c r="AM63" s="15"/>
      <c r="AN63" s="15"/>
    </row>
    <row r="64" spans="1:40" s="22" customFormat="1" ht="25.5" x14ac:dyDescent="0.2">
      <c r="A64" s="14" t="s">
        <v>22</v>
      </c>
      <c r="B64" s="66" t="s">
        <v>16</v>
      </c>
      <c r="C64" s="28"/>
      <c r="D64" s="27"/>
      <c r="E64" s="27"/>
      <c r="F64" s="27"/>
      <c r="G64" s="27"/>
      <c r="H64" s="27"/>
      <c r="I64" s="19"/>
      <c r="J64" s="19"/>
      <c r="K64" s="19"/>
      <c r="L64" s="19"/>
      <c r="M64" s="19"/>
      <c r="N64" s="19"/>
      <c r="O64" s="19"/>
      <c r="P64" s="19"/>
      <c r="Q64" s="19"/>
      <c r="R64" s="93"/>
      <c r="S64" s="87"/>
      <c r="T64" s="87"/>
      <c r="U64" s="87"/>
      <c r="V64" s="19"/>
      <c r="W64" s="19"/>
      <c r="X64" s="19"/>
      <c r="Y64" s="19"/>
      <c r="Z64" s="19"/>
      <c r="AA64" s="13"/>
      <c r="AB64" s="19"/>
      <c r="AC64" s="19"/>
      <c r="AD64" s="19"/>
      <c r="AE64" s="13"/>
      <c r="AF64" s="19"/>
      <c r="AG64" s="19"/>
      <c r="AH64" s="19"/>
      <c r="AI64" s="19"/>
      <c r="AJ64" s="19"/>
      <c r="AK64" s="19"/>
      <c r="AL64" s="15"/>
      <c r="AM64" s="15"/>
      <c r="AN64" s="15"/>
    </row>
    <row r="65" spans="1:37" x14ac:dyDescent="0.2">
      <c r="A65" s="13" t="s">
        <v>24</v>
      </c>
      <c r="B65" s="38" t="s">
        <v>25</v>
      </c>
      <c r="C65" s="27"/>
      <c r="D65" s="29"/>
      <c r="E65" s="29"/>
      <c r="F65" s="29"/>
      <c r="G65" s="29"/>
      <c r="H65" s="29"/>
      <c r="I65" s="12"/>
      <c r="J65" s="12"/>
      <c r="K65" s="12"/>
      <c r="L65" s="12"/>
      <c r="M65" s="12"/>
      <c r="N65" s="12"/>
      <c r="O65" s="12"/>
      <c r="P65" s="12"/>
      <c r="Q65" s="12"/>
      <c r="R65" s="109"/>
      <c r="S65" s="110"/>
      <c r="T65" s="110"/>
      <c r="U65" s="87"/>
      <c r="V65" s="12"/>
      <c r="W65" s="12"/>
      <c r="X65" s="12"/>
      <c r="Y65" s="12"/>
      <c r="Z65" s="12"/>
      <c r="AA65" s="12"/>
      <c r="AB65" s="21"/>
      <c r="AC65" s="21"/>
      <c r="AD65" s="12"/>
      <c r="AE65" s="12"/>
      <c r="AF65" s="19"/>
      <c r="AG65" s="12"/>
      <c r="AH65" s="12"/>
      <c r="AI65" s="12"/>
      <c r="AJ65" s="12"/>
      <c r="AK65" s="12"/>
    </row>
    <row r="66" spans="1:37" x14ac:dyDescent="0.2">
      <c r="A66" s="7"/>
      <c r="B66" s="43"/>
      <c r="C66" s="27"/>
      <c r="D66" s="29"/>
      <c r="E66" s="29"/>
      <c r="F66" s="29"/>
      <c r="G66" s="29"/>
      <c r="H66" s="29"/>
      <c r="I66" s="12"/>
      <c r="J66" s="12"/>
      <c r="K66" s="12"/>
      <c r="L66" s="12"/>
      <c r="M66" s="12"/>
      <c r="N66" s="12"/>
      <c r="O66" s="12"/>
      <c r="P66" s="12"/>
      <c r="Q66" s="12"/>
      <c r="R66" s="109"/>
      <c r="S66" s="110"/>
      <c r="T66" s="110"/>
      <c r="U66" s="87"/>
      <c r="V66" s="12"/>
      <c r="W66" s="12"/>
      <c r="X66" s="12"/>
      <c r="Y66" s="12"/>
      <c r="Z66" s="12"/>
      <c r="AA66" s="12"/>
      <c r="AB66" s="21"/>
      <c r="AC66" s="21"/>
      <c r="AD66" s="12"/>
      <c r="AE66" s="12"/>
      <c r="AF66" s="19"/>
      <c r="AG66" s="12"/>
      <c r="AH66" s="12"/>
      <c r="AI66" s="12"/>
      <c r="AJ66" s="12"/>
      <c r="AK66" s="12"/>
    </row>
    <row r="67" spans="1:37" x14ac:dyDescent="0.2">
      <c r="A67" s="7"/>
      <c r="B67" s="38" t="s">
        <v>26</v>
      </c>
      <c r="C67" s="27"/>
      <c r="D67" s="29"/>
      <c r="E67" s="29"/>
      <c r="F67" s="29"/>
      <c r="G67" s="29"/>
      <c r="H67" s="29"/>
      <c r="I67" s="12"/>
      <c r="J67" s="12"/>
      <c r="K67" s="12"/>
      <c r="L67" s="12"/>
      <c r="M67" s="12"/>
      <c r="N67" s="12"/>
      <c r="O67" s="12"/>
      <c r="P67" s="12"/>
      <c r="Q67" s="12"/>
      <c r="R67" s="109"/>
      <c r="S67" s="110"/>
      <c r="T67" s="110"/>
      <c r="U67" s="87"/>
      <c r="V67" s="12"/>
      <c r="W67" s="12"/>
      <c r="X67" s="12"/>
      <c r="Y67" s="12"/>
      <c r="Z67" s="12"/>
      <c r="AA67" s="12"/>
      <c r="AB67" s="21"/>
      <c r="AC67" s="21"/>
      <c r="AD67" s="12"/>
      <c r="AE67" s="12"/>
      <c r="AF67" s="19"/>
      <c r="AG67" s="12"/>
      <c r="AH67" s="12"/>
      <c r="AI67" s="12"/>
      <c r="AJ67" s="12"/>
      <c r="AK67" s="12"/>
    </row>
    <row r="68" spans="1:37" ht="25.5" x14ac:dyDescent="0.2">
      <c r="A68" s="7"/>
      <c r="B68" s="38" t="s">
        <v>27</v>
      </c>
      <c r="C68" s="27"/>
      <c r="D68" s="29"/>
      <c r="E68" s="29"/>
      <c r="F68" s="29"/>
      <c r="G68" s="29"/>
      <c r="H68" s="29"/>
      <c r="I68" s="12"/>
      <c r="J68" s="12"/>
      <c r="K68" s="12"/>
      <c r="L68" s="12"/>
      <c r="M68" s="12"/>
      <c r="N68" s="12"/>
      <c r="O68" s="12"/>
      <c r="P68" s="12"/>
      <c r="Q68" s="12"/>
      <c r="R68" s="109"/>
      <c r="S68" s="110"/>
      <c r="T68" s="110"/>
      <c r="U68" s="87"/>
      <c r="V68" s="12"/>
      <c r="W68" s="12"/>
      <c r="X68" s="12"/>
      <c r="Y68" s="12"/>
      <c r="Z68" s="12"/>
      <c r="AA68" s="12"/>
      <c r="AB68" s="21"/>
      <c r="AC68" s="21"/>
      <c r="AD68" s="12"/>
      <c r="AE68" s="12"/>
      <c r="AF68" s="19"/>
      <c r="AG68" s="12"/>
      <c r="AH68" s="12"/>
      <c r="AI68" s="12"/>
      <c r="AJ68" s="12"/>
      <c r="AK68" s="12"/>
    </row>
    <row r="69" spans="1:37" x14ac:dyDescent="0.2">
      <c r="A69" s="7"/>
      <c r="B69" s="43"/>
      <c r="C69" s="27"/>
      <c r="D69" s="29"/>
      <c r="E69" s="29"/>
      <c r="F69" s="29"/>
      <c r="G69" s="29"/>
      <c r="H69" s="29"/>
      <c r="I69" s="12"/>
      <c r="J69" s="12"/>
      <c r="K69" s="12"/>
      <c r="L69" s="12"/>
      <c r="M69" s="12"/>
      <c r="N69" s="12"/>
      <c r="O69" s="12"/>
      <c r="P69" s="12"/>
      <c r="Q69" s="12"/>
      <c r="R69" s="109"/>
      <c r="S69" s="110"/>
      <c r="T69" s="110"/>
      <c r="U69" s="87"/>
      <c r="V69" s="12"/>
      <c r="W69" s="12"/>
      <c r="X69" s="12"/>
      <c r="Y69" s="12"/>
      <c r="Z69" s="12"/>
      <c r="AA69" s="12"/>
      <c r="AB69" s="21"/>
      <c r="AC69" s="21"/>
      <c r="AD69" s="12"/>
      <c r="AE69" s="12"/>
      <c r="AF69" s="19"/>
      <c r="AG69" s="12"/>
      <c r="AH69" s="12"/>
      <c r="AI69" s="12"/>
      <c r="AJ69" s="12"/>
      <c r="AK69" s="12"/>
    </row>
  </sheetData>
  <mergeCells count="56">
    <mergeCell ref="AK13:AK15"/>
    <mergeCell ref="AE13:AE15"/>
    <mergeCell ref="AF13:AF15"/>
    <mergeCell ref="AG13:AG15"/>
    <mergeCell ref="AI13:AI15"/>
    <mergeCell ref="AJ13:AJ15"/>
    <mergeCell ref="AH13:AH15"/>
    <mergeCell ref="W13:W15"/>
    <mergeCell ref="X13:X15"/>
    <mergeCell ref="Z13:Z15"/>
    <mergeCell ref="AA13:AA15"/>
    <mergeCell ref="AB13:AB15"/>
    <mergeCell ref="AC13:AC15"/>
    <mergeCell ref="Q13:Q15"/>
    <mergeCell ref="R13:R15"/>
    <mergeCell ref="S13:S15"/>
    <mergeCell ref="T13:T15"/>
    <mergeCell ref="U13:U15"/>
    <mergeCell ref="V13:V15"/>
    <mergeCell ref="I13:I15"/>
    <mergeCell ref="K13:K15"/>
    <mergeCell ref="L13:L15"/>
    <mergeCell ref="M13:M15"/>
    <mergeCell ref="O13:O15"/>
    <mergeCell ref="P13:P15"/>
    <mergeCell ref="N13:N15"/>
    <mergeCell ref="W12:Z12"/>
    <mergeCell ref="AA12:AD12"/>
    <mergeCell ref="AE12:AI12"/>
    <mergeCell ref="AJ12:AK12"/>
    <mergeCell ref="B13:B14"/>
    <mergeCell ref="C13:C15"/>
    <mergeCell ref="D13:D15"/>
    <mergeCell ref="F13:F15"/>
    <mergeCell ref="G13:G15"/>
    <mergeCell ref="H13:H15"/>
    <mergeCell ref="AF10:AK10"/>
    <mergeCell ref="A11:A15"/>
    <mergeCell ref="B11:B12"/>
    <mergeCell ref="C11:Q11"/>
    <mergeCell ref="R11:V12"/>
    <mergeCell ref="W11:AK11"/>
    <mergeCell ref="C12:F12"/>
    <mergeCell ref="G12:J12"/>
    <mergeCell ref="K12:O12"/>
    <mergeCell ref="P12:Q12"/>
    <mergeCell ref="E13:E15"/>
    <mergeCell ref="J13:J15"/>
    <mergeCell ref="Y13:Y15"/>
    <mergeCell ref="AD13:AD15"/>
    <mergeCell ref="AE1:AK1"/>
    <mergeCell ref="A4:AI4"/>
    <mergeCell ref="AF6:AK6"/>
    <mergeCell ref="AE7:AK7"/>
    <mergeCell ref="AF8:AK8"/>
    <mergeCell ref="AF9:AK9"/>
  </mergeCells>
  <pageMargins left="0.70866141732283472" right="0.70866141732283472" top="0.74803149606299213" bottom="0.74803149606299213" header="0.31496062992125984" footer="0.31496062992125984"/>
  <pageSetup paperSize="287" scale="43" fitToHeight="2" orientation="landscape" r:id="rId1"/>
  <rowBreaks count="1" manualBreakCount="1">
    <brk id="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9"/>
  <sheetViews>
    <sheetView view="pageBreakPreview" topLeftCell="G13" zoomScale="70" zoomScaleNormal="100" zoomScaleSheetLayoutView="70" workbookViewId="0">
      <selection activeCell="AC21" sqref="AC21"/>
    </sheetView>
  </sheetViews>
  <sheetFormatPr defaultRowHeight="12.75" x14ac:dyDescent="0.2"/>
  <cols>
    <col min="1" max="1" width="5.42578125" style="9" customWidth="1"/>
    <col min="2" max="2" width="36.7109375" style="44" customWidth="1"/>
    <col min="3" max="3" width="6.7109375" style="26" customWidth="1"/>
    <col min="4" max="4" width="7.28515625" style="30" customWidth="1"/>
    <col min="5" max="5" width="5.85546875" style="30" customWidth="1"/>
    <col min="6" max="6" width="6.5703125" style="30" customWidth="1"/>
    <col min="7" max="7" width="6.28515625" style="30" customWidth="1"/>
    <col min="8" max="8" width="7.28515625" style="30" customWidth="1"/>
    <col min="9" max="9" width="9.5703125" style="16" customWidth="1"/>
    <col min="10" max="10" width="7.85546875" style="16" customWidth="1"/>
    <col min="11" max="11" width="6.7109375" style="16" customWidth="1"/>
    <col min="12" max="12" width="7.28515625" style="16" customWidth="1"/>
    <col min="13" max="13" width="7.5703125" style="16" customWidth="1"/>
    <col min="14" max="14" width="6.85546875" style="16" customWidth="1"/>
    <col min="15" max="15" width="6.5703125" style="16" customWidth="1"/>
    <col min="16" max="16" width="6" style="16" customWidth="1"/>
    <col min="17" max="17" width="10.140625" style="16" customWidth="1"/>
    <col min="18" max="18" width="13.85546875" style="111" customWidth="1"/>
    <col min="19" max="19" width="6.42578125" style="112" customWidth="1"/>
    <col min="20" max="20" width="10.85546875" style="112" customWidth="1"/>
    <col min="21" max="21" width="13.7109375" style="108" customWidth="1"/>
    <col min="22" max="22" width="10.7109375" style="16" customWidth="1"/>
    <col min="23" max="23" width="6.7109375" style="16" customWidth="1"/>
    <col min="24" max="24" width="7.28515625" style="16" customWidth="1"/>
    <col min="25" max="25" width="6.42578125" style="16" customWidth="1"/>
    <col min="26" max="26" width="6.5703125" style="16" customWidth="1"/>
    <col min="27" max="27" width="6.28515625" style="16" customWidth="1"/>
    <col min="28" max="28" width="6.28515625" style="20" customWidth="1"/>
    <col min="29" max="29" width="9.140625" style="20" customWidth="1"/>
    <col min="30" max="30" width="7.7109375" style="16" customWidth="1"/>
    <col min="31" max="31" width="6.7109375" style="16" customWidth="1"/>
    <col min="32" max="32" width="7.42578125" style="17" customWidth="1"/>
    <col min="33" max="33" width="4.7109375" style="16" customWidth="1"/>
    <col min="34" max="34" width="6" style="16" customWidth="1"/>
    <col min="35" max="35" width="6.42578125" style="16" customWidth="1"/>
    <col min="36" max="36" width="6.28515625" style="16" customWidth="1"/>
    <col min="37" max="37" width="8.42578125" style="16" customWidth="1"/>
    <col min="38" max="41" width="9.140625" style="9" customWidth="1"/>
  </cols>
  <sheetData>
    <row r="1" spans="1:41" s="22" customFormat="1" ht="42" customHeight="1" x14ac:dyDescent="0.2">
      <c r="A1" s="15"/>
      <c r="B1" s="40"/>
      <c r="C1" s="26"/>
      <c r="D1" s="26"/>
      <c r="E1" s="26"/>
      <c r="F1" s="26"/>
      <c r="G1" s="26"/>
      <c r="H1" s="26"/>
      <c r="I1" s="17"/>
      <c r="J1" s="17"/>
      <c r="K1" s="17"/>
      <c r="L1" s="17"/>
      <c r="M1" s="17"/>
      <c r="N1" s="17"/>
      <c r="O1" s="17"/>
      <c r="P1" s="17"/>
      <c r="Q1" s="17"/>
      <c r="R1" s="107"/>
      <c r="S1" s="108"/>
      <c r="T1" s="108"/>
      <c r="U1" s="108"/>
      <c r="V1" s="17"/>
      <c r="W1" s="17"/>
      <c r="X1" s="17"/>
      <c r="Y1" s="17"/>
      <c r="Z1" s="17"/>
      <c r="AA1" s="17"/>
      <c r="AB1" s="17"/>
      <c r="AC1" s="17"/>
      <c r="AD1" s="17"/>
      <c r="AE1" s="310" t="s">
        <v>84</v>
      </c>
      <c r="AF1" s="311"/>
      <c r="AG1" s="311"/>
      <c r="AH1" s="311"/>
      <c r="AI1" s="311"/>
      <c r="AJ1" s="311"/>
      <c r="AK1" s="311"/>
      <c r="AL1" s="15"/>
      <c r="AM1" s="15"/>
      <c r="AN1" s="15"/>
      <c r="AO1" s="15"/>
    </row>
    <row r="2" spans="1:41" s="22" customFormat="1" x14ac:dyDescent="0.2">
      <c r="A2" s="15"/>
      <c r="B2" s="40"/>
      <c r="C2" s="26"/>
      <c r="D2" s="26"/>
      <c r="E2" s="26"/>
      <c r="F2" s="26"/>
      <c r="G2" s="26"/>
      <c r="H2" s="26"/>
      <c r="I2" s="17"/>
      <c r="J2" s="17"/>
      <c r="K2" s="17"/>
      <c r="L2" s="17"/>
      <c r="M2" s="17"/>
      <c r="N2" s="17"/>
      <c r="O2" s="17"/>
      <c r="P2" s="17"/>
      <c r="Q2" s="17"/>
      <c r="R2" s="107"/>
      <c r="S2" s="108"/>
      <c r="T2" s="108"/>
      <c r="U2" s="108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5"/>
      <c r="AM2" s="15"/>
      <c r="AN2" s="15"/>
      <c r="AO2" s="15"/>
    </row>
    <row r="3" spans="1:41" s="22" customFormat="1" x14ac:dyDescent="0.2">
      <c r="A3" s="15"/>
      <c r="B3" s="40"/>
      <c r="C3" s="26"/>
      <c r="D3" s="26"/>
      <c r="E3" s="26"/>
      <c r="F3" s="26"/>
      <c r="G3" s="26"/>
      <c r="H3" s="26"/>
      <c r="I3" s="17"/>
      <c r="J3" s="17"/>
      <c r="K3" s="17"/>
      <c r="L3" s="17"/>
      <c r="M3" s="17"/>
      <c r="N3" s="17"/>
      <c r="O3" s="17"/>
      <c r="P3" s="17"/>
      <c r="Q3" s="17"/>
      <c r="R3" s="107"/>
      <c r="S3" s="108"/>
      <c r="T3" s="108"/>
      <c r="U3" s="108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5"/>
      <c r="AM3" s="15"/>
      <c r="AN3" s="15"/>
      <c r="AO3" s="15"/>
    </row>
    <row r="4" spans="1:41" s="22" customFormat="1" ht="15.75" x14ac:dyDescent="0.25">
      <c r="A4" s="314" t="s">
        <v>110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17"/>
      <c r="AK4" s="17"/>
      <c r="AL4" s="15"/>
      <c r="AM4" s="15"/>
      <c r="AN4" s="15"/>
      <c r="AO4" s="15"/>
    </row>
    <row r="5" spans="1:41" s="22" customFormat="1" x14ac:dyDescent="0.2">
      <c r="A5" s="15"/>
      <c r="B5" s="40"/>
      <c r="C5" s="26"/>
      <c r="D5" s="26"/>
      <c r="E5" s="26"/>
      <c r="F5" s="26"/>
      <c r="G5" s="26"/>
      <c r="H5" s="26"/>
      <c r="I5" s="17"/>
      <c r="J5" s="17"/>
      <c r="K5" s="17"/>
      <c r="L5" s="17"/>
      <c r="M5" s="17"/>
      <c r="N5" s="17"/>
      <c r="O5" s="17"/>
      <c r="P5" s="17"/>
      <c r="Q5" s="17"/>
      <c r="R5" s="107"/>
      <c r="S5" s="108"/>
      <c r="T5" s="108"/>
      <c r="U5" s="108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5"/>
      <c r="AM5" s="15"/>
      <c r="AN5" s="15"/>
      <c r="AO5" s="15"/>
    </row>
    <row r="6" spans="1:41" s="22" customFormat="1" ht="15.75" x14ac:dyDescent="0.2">
      <c r="A6" s="15"/>
      <c r="B6" s="97" t="s">
        <v>169</v>
      </c>
      <c r="C6" s="26"/>
      <c r="D6" s="26"/>
      <c r="E6" s="26"/>
      <c r="F6" s="26"/>
      <c r="G6" s="26"/>
      <c r="H6" s="26"/>
      <c r="I6" s="17"/>
      <c r="J6" s="17"/>
      <c r="K6" s="17"/>
      <c r="L6" s="17"/>
      <c r="M6" s="17"/>
      <c r="N6" s="17"/>
      <c r="O6" s="17"/>
      <c r="P6" s="17"/>
      <c r="Q6" s="17"/>
      <c r="R6" s="107"/>
      <c r="S6" s="108"/>
      <c r="T6" s="108"/>
      <c r="U6" s="108"/>
      <c r="V6" s="17"/>
      <c r="W6" s="17"/>
      <c r="X6" s="17"/>
      <c r="Y6" s="17"/>
      <c r="Z6" s="17"/>
      <c r="AA6" s="17"/>
      <c r="AB6" s="17"/>
      <c r="AC6" s="17"/>
      <c r="AD6" s="17"/>
      <c r="AE6" s="17"/>
      <c r="AF6" s="352" t="s">
        <v>85</v>
      </c>
      <c r="AG6" s="353"/>
      <c r="AH6" s="353"/>
      <c r="AI6" s="353"/>
      <c r="AJ6" s="353"/>
      <c r="AK6" s="353"/>
      <c r="AL6" s="15"/>
      <c r="AM6" s="15"/>
      <c r="AN6" s="15"/>
      <c r="AO6" s="15"/>
    </row>
    <row r="7" spans="1:41" s="22" customFormat="1" ht="45" x14ac:dyDescent="0.2">
      <c r="A7" s="15"/>
      <c r="B7" s="95" t="s">
        <v>184</v>
      </c>
      <c r="C7" s="26"/>
      <c r="D7" s="26"/>
      <c r="E7" s="26"/>
      <c r="F7" s="26"/>
      <c r="G7" s="26"/>
      <c r="H7" s="26"/>
      <c r="I7" s="17"/>
      <c r="J7" s="17"/>
      <c r="K7" s="17"/>
      <c r="L7" s="17"/>
      <c r="M7" s="17"/>
      <c r="N7" s="17"/>
      <c r="O7" s="17"/>
      <c r="P7" s="17"/>
      <c r="Q7" s="17"/>
      <c r="R7" s="107"/>
      <c r="S7" s="108"/>
      <c r="T7" s="108"/>
      <c r="U7" s="108"/>
      <c r="V7" s="17"/>
      <c r="W7" s="17"/>
      <c r="X7" s="17"/>
      <c r="Y7" s="17"/>
      <c r="Z7" s="17"/>
      <c r="AA7" s="17"/>
      <c r="AB7" s="17"/>
      <c r="AC7" s="17"/>
      <c r="AD7" s="17"/>
      <c r="AE7" s="354" t="s">
        <v>166</v>
      </c>
      <c r="AF7" s="354"/>
      <c r="AG7" s="354"/>
      <c r="AH7" s="354"/>
      <c r="AI7" s="354"/>
      <c r="AJ7" s="354"/>
      <c r="AK7" s="354"/>
      <c r="AL7" s="15"/>
      <c r="AM7" s="15"/>
      <c r="AN7" s="15"/>
      <c r="AO7" s="15"/>
    </row>
    <row r="8" spans="1:41" s="22" customFormat="1" ht="30" x14ac:dyDescent="0.2">
      <c r="A8" s="15"/>
      <c r="B8" s="94" t="s">
        <v>183</v>
      </c>
      <c r="C8" s="26"/>
      <c r="D8" s="26"/>
      <c r="E8" s="26"/>
      <c r="F8" s="26"/>
      <c r="G8" s="26"/>
      <c r="H8" s="26"/>
      <c r="I8" s="17"/>
      <c r="J8" s="17"/>
      <c r="K8" s="17"/>
      <c r="L8" s="17"/>
      <c r="M8" s="17"/>
      <c r="N8" s="17"/>
      <c r="O8" s="17"/>
      <c r="P8" s="17"/>
      <c r="Q8" s="17"/>
      <c r="R8" s="107"/>
      <c r="S8" s="108"/>
      <c r="T8" s="108"/>
      <c r="U8" s="108"/>
      <c r="V8" s="17"/>
      <c r="W8" s="17"/>
      <c r="X8" s="17"/>
      <c r="Y8" s="17"/>
      <c r="Z8" s="17"/>
      <c r="AA8" s="17"/>
      <c r="AB8" s="17"/>
      <c r="AC8" s="17"/>
      <c r="AD8" s="17"/>
      <c r="AE8" s="25"/>
      <c r="AF8" s="318" t="s">
        <v>3</v>
      </c>
      <c r="AG8" s="318"/>
      <c r="AH8" s="318"/>
      <c r="AI8" s="318"/>
      <c r="AJ8" s="318"/>
      <c r="AK8" s="318"/>
      <c r="AL8" s="15"/>
      <c r="AM8" s="15"/>
      <c r="AN8" s="15"/>
      <c r="AO8" s="15"/>
    </row>
    <row r="9" spans="1:41" s="22" customFormat="1" ht="15" x14ac:dyDescent="0.2">
      <c r="A9" s="15"/>
      <c r="B9" s="94" t="s">
        <v>168</v>
      </c>
      <c r="C9" s="26"/>
      <c r="D9" s="26"/>
      <c r="E9" s="26"/>
      <c r="F9" s="26"/>
      <c r="G9" s="26"/>
      <c r="H9" s="26"/>
      <c r="I9" s="17"/>
      <c r="J9" s="17"/>
      <c r="K9" s="17"/>
      <c r="L9" s="17"/>
      <c r="M9" s="17"/>
      <c r="N9" s="17"/>
      <c r="O9" s="17"/>
      <c r="P9" s="17"/>
      <c r="Q9" s="17"/>
      <c r="R9" s="107"/>
      <c r="S9" s="108"/>
      <c r="T9" s="108"/>
      <c r="U9" s="108"/>
      <c r="V9" s="17"/>
      <c r="W9" s="17"/>
      <c r="X9" s="17"/>
      <c r="Y9" s="17"/>
      <c r="Z9" s="17"/>
      <c r="AA9" s="17"/>
      <c r="AB9" s="17"/>
      <c r="AC9" s="17"/>
      <c r="AD9" s="17"/>
      <c r="AE9" s="25"/>
      <c r="AF9" s="318" t="s">
        <v>105</v>
      </c>
      <c r="AG9" s="318"/>
      <c r="AH9" s="318"/>
      <c r="AI9" s="318"/>
      <c r="AJ9" s="318"/>
      <c r="AK9" s="318"/>
      <c r="AL9" s="15"/>
      <c r="AM9" s="15"/>
      <c r="AN9" s="15"/>
      <c r="AO9" s="15"/>
    </row>
    <row r="10" spans="1:41" s="22" customFormat="1" ht="35.25" customHeight="1" x14ac:dyDescent="0.2">
      <c r="A10" s="15"/>
      <c r="B10" s="40"/>
      <c r="C10" s="26"/>
      <c r="D10" s="26"/>
      <c r="E10" s="26"/>
      <c r="F10" s="26"/>
      <c r="G10" s="26"/>
      <c r="H10" s="26"/>
      <c r="I10" s="17"/>
      <c r="J10" s="17"/>
      <c r="K10" s="17"/>
      <c r="L10" s="17"/>
      <c r="M10" s="17"/>
      <c r="N10" s="17"/>
      <c r="O10" s="17"/>
      <c r="P10" s="17"/>
      <c r="Q10" s="17"/>
      <c r="R10" s="107"/>
      <c r="S10" s="108"/>
      <c r="T10" s="108"/>
      <c r="U10" s="108"/>
      <c r="V10" s="17"/>
      <c r="W10" s="17"/>
      <c r="X10" s="17"/>
      <c r="Y10" s="17"/>
      <c r="Z10" s="17"/>
      <c r="AA10" s="17"/>
      <c r="AB10" s="17"/>
      <c r="AC10" s="17"/>
      <c r="AD10" s="17"/>
      <c r="AE10" s="25"/>
      <c r="AF10" s="25"/>
      <c r="AG10" s="25"/>
      <c r="AH10" s="25"/>
      <c r="AI10" s="25"/>
      <c r="AJ10" s="25"/>
      <c r="AK10" s="25"/>
      <c r="AL10" s="15"/>
      <c r="AM10" s="15"/>
      <c r="AN10" s="15"/>
      <c r="AO10" s="15"/>
    </row>
    <row r="11" spans="1:41" s="32" customFormat="1" ht="12.75" customHeight="1" x14ac:dyDescent="0.2">
      <c r="A11" s="355" t="s">
        <v>4</v>
      </c>
      <c r="B11" s="358" t="s">
        <v>75</v>
      </c>
      <c r="C11" s="286" t="s">
        <v>30</v>
      </c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7"/>
      <c r="R11" s="360" t="s">
        <v>92</v>
      </c>
      <c r="S11" s="361"/>
      <c r="T11" s="361"/>
      <c r="U11" s="361"/>
      <c r="V11" s="362"/>
      <c r="W11" s="294" t="s">
        <v>44</v>
      </c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1"/>
      <c r="AM11" s="31"/>
      <c r="AN11" s="31"/>
      <c r="AO11" s="31"/>
    </row>
    <row r="12" spans="1:41" s="32" customFormat="1" ht="30.75" customHeight="1" x14ac:dyDescent="0.2">
      <c r="A12" s="356"/>
      <c r="B12" s="359"/>
      <c r="C12" s="308" t="s">
        <v>31</v>
      </c>
      <c r="D12" s="308"/>
      <c r="E12" s="308"/>
      <c r="F12" s="309"/>
      <c r="G12" s="285" t="s">
        <v>33</v>
      </c>
      <c r="H12" s="286"/>
      <c r="I12" s="286"/>
      <c r="J12" s="315"/>
      <c r="K12" s="285" t="s">
        <v>36</v>
      </c>
      <c r="L12" s="286"/>
      <c r="M12" s="286"/>
      <c r="N12" s="286"/>
      <c r="O12" s="287"/>
      <c r="P12" s="377" t="s">
        <v>78</v>
      </c>
      <c r="Q12" s="378"/>
      <c r="R12" s="363"/>
      <c r="S12" s="364"/>
      <c r="T12" s="364"/>
      <c r="U12" s="364"/>
      <c r="V12" s="365"/>
      <c r="W12" s="286" t="s">
        <v>31</v>
      </c>
      <c r="X12" s="286"/>
      <c r="Y12" s="286"/>
      <c r="Z12" s="287"/>
      <c r="AA12" s="285" t="s">
        <v>33</v>
      </c>
      <c r="AB12" s="286"/>
      <c r="AC12" s="286"/>
      <c r="AD12" s="315"/>
      <c r="AE12" s="285" t="s">
        <v>36</v>
      </c>
      <c r="AF12" s="286"/>
      <c r="AG12" s="286"/>
      <c r="AH12" s="286"/>
      <c r="AI12" s="287"/>
      <c r="AJ12" s="377" t="s">
        <v>78</v>
      </c>
      <c r="AK12" s="378"/>
      <c r="AL12" s="31"/>
      <c r="AM12" s="31"/>
      <c r="AN12" s="31"/>
      <c r="AO12" s="31"/>
    </row>
    <row r="13" spans="1:41" s="34" customFormat="1" ht="23.25" customHeight="1" x14ac:dyDescent="0.2">
      <c r="A13" s="356"/>
      <c r="B13" s="366" t="s">
        <v>66</v>
      </c>
      <c r="C13" s="288" t="s">
        <v>28</v>
      </c>
      <c r="D13" s="282" t="s">
        <v>29</v>
      </c>
      <c r="E13" s="282" t="s">
        <v>32</v>
      </c>
      <c r="F13" s="282" t="s">
        <v>45</v>
      </c>
      <c r="G13" s="282" t="s">
        <v>28</v>
      </c>
      <c r="H13" s="282" t="s">
        <v>29</v>
      </c>
      <c r="I13" s="305" t="s">
        <v>34</v>
      </c>
      <c r="J13" s="282" t="s">
        <v>35</v>
      </c>
      <c r="K13" s="288" t="s">
        <v>28</v>
      </c>
      <c r="L13" s="282" t="s">
        <v>29</v>
      </c>
      <c r="M13" s="282" t="s">
        <v>37</v>
      </c>
      <c r="N13" s="282" t="s">
        <v>150</v>
      </c>
      <c r="O13" s="282" t="s">
        <v>38</v>
      </c>
      <c r="P13" s="282" t="s">
        <v>83</v>
      </c>
      <c r="Q13" s="282" t="s">
        <v>79</v>
      </c>
      <c r="R13" s="295" t="s">
        <v>39</v>
      </c>
      <c r="S13" s="295" t="s">
        <v>40</v>
      </c>
      <c r="T13" s="295" t="s">
        <v>41</v>
      </c>
      <c r="U13" s="368" t="s">
        <v>43</v>
      </c>
      <c r="V13" s="358" t="s">
        <v>42</v>
      </c>
      <c r="W13" s="288" t="s">
        <v>28</v>
      </c>
      <c r="X13" s="282" t="s">
        <v>29</v>
      </c>
      <c r="Y13" s="282" t="s">
        <v>32</v>
      </c>
      <c r="Z13" s="282" t="s">
        <v>45</v>
      </c>
      <c r="AA13" s="282" t="s">
        <v>28</v>
      </c>
      <c r="AB13" s="282" t="s">
        <v>29</v>
      </c>
      <c r="AC13" s="305" t="s">
        <v>34</v>
      </c>
      <c r="AD13" s="282" t="s">
        <v>35</v>
      </c>
      <c r="AE13" s="288" t="s">
        <v>28</v>
      </c>
      <c r="AF13" s="282" t="s">
        <v>29</v>
      </c>
      <c r="AG13" s="282" t="s">
        <v>37</v>
      </c>
      <c r="AH13" s="282" t="s">
        <v>150</v>
      </c>
      <c r="AI13" s="282" t="s">
        <v>38</v>
      </c>
      <c r="AJ13" s="282" t="s">
        <v>82</v>
      </c>
      <c r="AK13" s="282" t="s">
        <v>79</v>
      </c>
      <c r="AL13" s="33"/>
      <c r="AM13" s="33"/>
      <c r="AN13" s="33"/>
      <c r="AO13" s="33"/>
    </row>
    <row r="14" spans="1:41" s="34" customFormat="1" ht="15" x14ac:dyDescent="0.2">
      <c r="A14" s="356"/>
      <c r="B14" s="366"/>
      <c r="C14" s="289"/>
      <c r="D14" s="283"/>
      <c r="E14" s="283"/>
      <c r="F14" s="283"/>
      <c r="G14" s="283"/>
      <c r="H14" s="283"/>
      <c r="I14" s="306"/>
      <c r="J14" s="283"/>
      <c r="K14" s="289"/>
      <c r="L14" s="283"/>
      <c r="M14" s="283"/>
      <c r="N14" s="283"/>
      <c r="O14" s="283"/>
      <c r="P14" s="379"/>
      <c r="Q14" s="283"/>
      <c r="R14" s="296"/>
      <c r="S14" s="296"/>
      <c r="T14" s="296"/>
      <c r="U14" s="369"/>
      <c r="V14" s="366"/>
      <c r="W14" s="289"/>
      <c r="X14" s="283"/>
      <c r="Y14" s="283"/>
      <c r="Z14" s="283"/>
      <c r="AA14" s="283"/>
      <c r="AB14" s="283"/>
      <c r="AC14" s="306"/>
      <c r="AD14" s="283"/>
      <c r="AE14" s="289"/>
      <c r="AF14" s="283"/>
      <c r="AG14" s="283"/>
      <c r="AH14" s="283"/>
      <c r="AI14" s="283"/>
      <c r="AJ14" s="379"/>
      <c r="AK14" s="283"/>
      <c r="AL14" s="33"/>
      <c r="AM14" s="33"/>
      <c r="AN14" s="33"/>
      <c r="AO14" s="33"/>
    </row>
    <row r="15" spans="1:41" s="34" customFormat="1" ht="71.25" customHeight="1" x14ac:dyDescent="0.2">
      <c r="A15" s="357"/>
      <c r="B15" s="24"/>
      <c r="C15" s="290"/>
      <c r="D15" s="284"/>
      <c r="E15" s="284"/>
      <c r="F15" s="284"/>
      <c r="G15" s="284"/>
      <c r="H15" s="284"/>
      <c r="I15" s="307"/>
      <c r="J15" s="284"/>
      <c r="K15" s="290"/>
      <c r="L15" s="284"/>
      <c r="M15" s="284"/>
      <c r="N15" s="284"/>
      <c r="O15" s="284"/>
      <c r="P15" s="380"/>
      <c r="Q15" s="284"/>
      <c r="R15" s="297"/>
      <c r="S15" s="297"/>
      <c r="T15" s="297"/>
      <c r="U15" s="370"/>
      <c r="V15" s="367"/>
      <c r="W15" s="290"/>
      <c r="X15" s="284"/>
      <c r="Y15" s="284"/>
      <c r="Z15" s="284"/>
      <c r="AA15" s="284"/>
      <c r="AB15" s="284"/>
      <c r="AC15" s="307"/>
      <c r="AD15" s="284"/>
      <c r="AE15" s="290"/>
      <c r="AF15" s="284"/>
      <c r="AG15" s="284"/>
      <c r="AH15" s="284"/>
      <c r="AI15" s="284"/>
      <c r="AJ15" s="380"/>
      <c r="AK15" s="284"/>
      <c r="AL15" s="33"/>
      <c r="AM15" s="33"/>
      <c r="AN15" s="33"/>
      <c r="AO15" s="33"/>
    </row>
    <row r="16" spans="1:41" s="34" customFormat="1" ht="21" customHeight="1" x14ac:dyDescent="0.2">
      <c r="A16" s="35"/>
      <c r="B16" s="24" t="s">
        <v>66</v>
      </c>
      <c r="C16" s="36"/>
      <c r="D16" s="24"/>
      <c r="E16" s="24"/>
      <c r="F16" s="24"/>
      <c r="G16" s="24"/>
      <c r="H16" s="24"/>
      <c r="I16" s="128">
        <f>SUM(I17:I56)</f>
        <v>13</v>
      </c>
      <c r="J16" s="88">
        <f>SUM(J17:J56)</f>
        <v>5.8900000000000006</v>
      </c>
      <c r="K16" s="129"/>
      <c r="L16" s="128"/>
      <c r="M16" s="128"/>
      <c r="N16" s="128"/>
      <c r="O16" s="88">
        <f>O19+O20+O21+O22+O30+O43+O42</f>
        <v>7.8820000000000006</v>
      </c>
      <c r="P16" s="128"/>
      <c r="Q16" s="24"/>
      <c r="R16" s="88">
        <f>R19+R20+R21+R22+R30+R43+R42</f>
        <v>23.137440380000001</v>
      </c>
      <c r="S16" s="88"/>
      <c r="T16" s="88">
        <f>T19+T20+T21+T22+T30+T43+T42</f>
        <v>5.3037034799999994</v>
      </c>
      <c r="U16" s="88">
        <f>U19+U20+U21+U22+U30+U43+U42</f>
        <v>17.685192000000001</v>
      </c>
      <c r="V16" s="88">
        <f>V19+V20+V21+V22+V30+V43+V42</f>
        <v>0.14854490000000001</v>
      </c>
      <c r="W16" s="36"/>
      <c r="X16" s="24"/>
      <c r="Y16" s="24"/>
      <c r="Z16" s="24"/>
      <c r="AA16" s="24"/>
      <c r="AB16" s="24"/>
      <c r="AC16" s="37" t="s">
        <v>144</v>
      </c>
      <c r="AD16" s="91">
        <f>SUM(AD17:AD56)</f>
        <v>7.9599999999999991</v>
      </c>
      <c r="AE16" s="36"/>
      <c r="AF16" s="24"/>
      <c r="AG16" s="24"/>
      <c r="AH16" s="24"/>
      <c r="AI16" s="88">
        <f>AI19+AI20+AI21+AI22+AI30+AI43+AI42</f>
        <v>7.8820000000000006</v>
      </c>
      <c r="AJ16" s="91"/>
      <c r="AK16" s="90" t="s">
        <v>143</v>
      </c>
      <c r="AL16" s="33"/>
      <c r="AM16" s="33"/>
      <c r="AN16" s="33"/>
      <c r="AO16" s="33"/>
    </row>
    <row r="17" spans="1:41" s="22" customFormat="1" ht="36.75" customHeight="1" x14ac:dyDescent="0.2">
      <c r="A17" s="220" t="s">
        <v>197</v>
      </c>
      <c r="B17" s="39" t="s">
        <v>69</v>
      </c>
      <c r="C17" s="27"/>
      <c r="D17" s="27"/>
      <c r="E17" s="27"/>
      <c r="F17" s="27"/>
      <c r="G17" s="27"/>
      <c r="H17" s="27"/>
      <c r="I17" s="19"/>
      <c r="J17" s="23"/>
      <c r="K17" s="19"/>
      <c r="L17" s="19"/>
      <c r="M17" s="19"/>
      <c r="N17" s="19"/>
      <c r="O17" s="19"/>
      <c r="P17" s="19"/>
      <c r="Q17" s="19"/>
      <c r="R17" s="86"/>
      <c r="S17" s="89"/>
      <c r="T17" s="89"/>
      <c r="U17" s="89"/>
      <c r="V17" s="8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5"/>
      <c r="AM17" s="15"/>
      <c r="AN17" s="15"/>
      <c r="AO17" s="15"/>
    </row>
    <row r="18" spans="1:41" s="22" customFormat="1" ht="25.5" x14ac:dyDescent="0.2">
      <c r="A18" s="220" t="s">
        <v>198</v>
      </c>
      <c r="B18" s="39" t="s">
        <v>16</v>
      </c>
      <c r="C18" s="27"/>
      <c r="D18" s="27"/>
      <c r="E18" s="27"/>
      <c r="F18" s="27"/>
      <c r="G18" s="27"/>
      <c r="H18" s="27"/>
      <c r="I18" s="19"/>
      <c r="J18" s="19"/>
      <c r="K18" s="19"/>
      <c r="L18" s="19"/>
      <c r="M18" s="19"/>
      <c r="N18" s="19"/>
      <c r="O18" s="19"/>
      <c r="P18" s="19"/>
      <c r="Q18" s="19"/>
      <c r="R18" s="86"/>
      <c r="S18" s="89"/>
      <c r="T18" s="89"/>
      <c r="U18" s="89"/>
      <c r="V18" s="8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5"/>
      <c r="AM18" s="15"/>
      <c r="AN18" s="15"/>
      <c r="AO18" s="15"/>
    </row>
    <row r="19" spans="1:41" s="211" customFormat="1" ht="80.25" customHeight="1" x14ac:dyDescent="0.2">
      <c r="A19" s="219" t="s">
        <v>13</v>
      </c>
      <c r="B19" s="217" t="s">
        <v>185</v>
      </c>
      <c r="C19" s="205"/>
      <c r="D19" s="198"/>
      <c r="E19" s="198"/>
      <c r="F19" s="198"/>
      <c r="G19" s="198"/>
      <c r="H19" s="198"/>
      <c r="I19" s="199">
        <v>8</v>
      </c>
      <c r="J19" s="199">
        <v>2.74</v>
      </c>
      <c r="K19" s="199"/>
      <c r="L19" s="199"/>
      <c r="M19" s="199"/>
      <c r="N19" s="199"/>
      <c r="O19" s="226"/>
      <c r="P19" s="226"/>
      <c r="Q19" s="199"/>
      <c r="R19" s="206">
        <f>' прилож. 1.1'!S17*1.18</f>
        <v>4.3256392799999999</v>
      </c>
      <c r="S19" s="201"/>
      <c r="T19" s="206">
        <f>R19-U19-V19</f>
        <v>0.58472367999999986</v>
      </c>
      <c r="U19" s="201">
        <v>3.649537</v>
      </c>
      <c r="V19" s="201">
        <v>9.1378600000000004E-2</v>
      </c>
      <c r="W19" s="199"/>
      <c r="X19" s="199"/>
      <c r="Y19" s="199"/>
      <c r="Z19" s="199"/>
      <c r="AA19" s="205"/>
      <c r="AB19" s="199"/>
      <c r="AC19" s="199" t="s">
        <v>146</v>
      </c>
      <c r="AD19" s="199">
        <v>4.8099999999999996</v>
      </c>
      <c r="AE19" s="205"/>
      <c r="AF19" s="199"/>
      <c r="AG19" s="199"/>
      <c r="AH19" s="199"/>
      <c r="AI19" s="226"/>
      <c r="AJ19" s="226"/>
      <c r="AK19" s="199"/>
      <c r="AL19" s="225"/>
      <c r="AM19" s="225"/>
      <c r="AN19" s="225"/>
      <c r="AO19" s="225"/>
    </row>
    <row r="20" spans="1:41" s="211" customFormat="1" ht="81" customHeight="1" x14ac:dyDescent="0.2">
      <c r="A20" s="219" t="s">
        <v>21</v>
      </c>
      <c r="B20" s="217" t="s">
        <v>180</v>
      </c>
      <c r="C20" s="205"/>
      <c r="D20" s="198"/>
      <c r="E20" s="198"/>
      <c r="F20" s="198"/>
      <c r="G20" s="198"/>
      <c r="H20" s="198"/>
      <c r="I20" s="199">
        <v>5</v>
      </c>
      <c r="J20" s="199">
        <v>3.15</v>
      </c>
      <c r="K20" s="199"/>
      <c r="L20" s="199"/>
      <c r="M20" s="199"/>
      <c r="N20" s="199"/>
      <c r="O20" s="226"/>
      <c r="P20" s="226"/>
      <c r="Q20" s="199"/>
      <c r="R20" s="206">
        <f>' прилож. 1.1'!S18*1.18</f>
        <v>2.4531527400000002</v>
      </c>
      <c r="S20" s="201"/>
      <c r="T20" s="206">
        <f>R20-U20-V20</f>
        <v>0.37796944000000021</v>
      </c>
      <c r="U20" s="201">
        <v>2.0180169999999999</v>
      </c>
      <c r="V20" s="201">
        <v>5.7166300000000003E-2</v>
      </c>
      <c r="W20" s="199"/>
      <c r="X20" s="199"/>
      <c r="Y20" s="199"/>
      <c r="Z20" s="199"/>
      <c r="AA20" s="205"/>
      <c r="AB20" s="199"/>
      <c r="AC20" s="199" t="s">
        <v>142</v>
      </c>
      <c r="AD20" s="199">
        <v>3.15</v>
      </c>
      <c r="AE20" s="205"/>
      <c r="AF20" s="199"/>
      <c r="AG20" s="199"/>
      <c r="AH20" s="199"/>
      <c r="AI20" s="226"/>
      <c r="AJ20" s="226"/>
      <c r="AK20" s="199"/>
      <c r="AL20" s="225"/>
      <c r="AM20" s="225"/>
      <c r="AN20" s="225"/>
      <c r="AO20" s="225"/>
    </row>
    <row r="21" spans="1:41" s="211" customFormat="1" ht="162.75" customHeight="1" x14ac:dyDescent="0.2">
      <c r="A21" s="219" t="s">
        <v>199</v>
      </c>
      <c r="B21" s="217" t="s">
        <v>179</v>
      </c>
      <c r="C21" s="205"/>
      <c r="D21" s="198"/>
      <c r="E21" s="198"/>
      <c r="F21" s="198"/>
      <c r="G21" s="198"/>
      <c r="H21" s="198"/>
      <c r="I21" s="199"/>
      <c r="J21" s="199"/>
      <c r="K21" s="199"/>
      <c r="L21" s="199"/>
      <c r="M21" s="199"/>
      <c r="N21" s="199"/>
      <c r="O21" s="226"/>
      <c r="P21" s="226"/>
      <c r="Q21" s="215" t="s">
        <v>143</v>
      </c>
      <c r="R21" s="206">
        <f>' прилож. 1.1'!S19*1.18</f>
        <v>1.9490343199999998</v>
      </c>
      <c r="S21" s="201"/>
      <c r="T21" s="206">
        <f>R21-U21</f>
        <v>0.32247631999999982</v>
      </c>
      <c r="U21" s="201">
        <v>1.6265579999999999</v>
      </c>
      <c r="V21" s="201"/>
      <c r="W21" s="199"/>
      <c r="X21" s="199"/>
      <c r="Y21" s="199"/>
      <c r="Z21" s="199"/>
      <c r="AA21" s="205"/>
      <c r="AB21" s="199"/>
      <c r="AC21" s="199"/>
      <c r="AD21" s="199"/>
      <c r="AE21" s="205"/>
      <c r="AF21" s="199"/>
      <c r="AG21" s="199"/>
      <c r="AH21" s="199"/>
      <c r="AI21" s="226"/>
      <c r="AJ21" s="226"/>
      <c r="AK21" s="215" t="s">
        <v>143</v>
      </c>
      <c r="AL21" s="225"/>
      <c r="AM21" s="225"/>
      <c r="AN21" s="225"/>
      <c r="AO21" s="225"/>
    </row>
    <row r="22" spans="1:41" s="203" customFormat="1" ht="30" x14ac:dyDescent="0.2">
      <c r="A22" s="219">
        <v>4</v>
      </c>
      <c r="B22" s="197" t="s">
        <v>267</v>
      </c>
      <c r="C22" s="198"/>
      <c r="D22" s="198"/>
      <c r="E22" s="198"/>
      <c r="F22" s="198"/>
      <c r="G22" s="198"/>
      <c r="H22" s="198"/>
      <c r="I22" s="199"/>
      <c r="J22" s="199"/>
      <c r="K22" s="199"/>
      <c r="L22" s="199"/>
      <c r="M22" s="199"/>
      <c r="N22" s="199"/>
      <c r="O22" s="201">
        <f>O24</f>
        <v>0.67</v>
      </c>
      <c r="P22" s="201"/>
      <c r="Q22" s="200"/>
      <c r="R22" s="201">
        <f>R24</f>
        <v>1.876638</v>
      </c>
      <c r="S22" s="201"/>
      <c r="T22" s="201">
        <f>T24</f>
        <v>0.64776699999999998</v>
      </c>
      <c r="U22" s="201">
        <f>U24</f>
        <v>1.228871</v>
      </c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>
        <f>AI24</f>
        <v>0.67</v>
      </c>
      <c r="AJ22" s="229"/>
      <c r="AK22" s="229"/>
      <c r="AL22" s="225"/>
      <c r="AM22" s="225"/>
    </row>
    <row r="23" spans="1:41" s="22" customFormat="1" hidden="1" x14ac:dyDescent="0.2">
      <c r="A23" s="1">
        <v>4</v>
      </c>
      <c r="B23" s="127"/>
      <c r="C23" s="27"/>
      <c r="D23" s="27"/>
      <c r="E23" s="27"/>
      <c r="F23" s="27"/>
      <c r="G23" s="27"/>
      <c r="H23" s="27"/>
      <c r="I23" s="19"/>
      <c r="J23" s="19"/>
      <c r="K23" s="19"/>
      <c r="L23" s="19"/>
      <c r="M23" s="19"/>
      <c r="N23" s="19"/>
      <c r="O23" s="19"/>
      <c r="P23" s="19"/>
      <c r="Q23" s="104"/>
      <c r="R23" s="89"/>
      <c r="S23" s="89"/>
      <c r="T23" s="89"/>
      <c r="U23" s="89"/>
      <c r="V23" s="8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58"/>
      <c r="AK23" s="58"/>
      <c r="AL23" s="15"/>
      <c r="AM23" s="15"/>
    </row>
    <row r="24" spans="1:41" s="22" customFormat="1" ht="48" customHeight="1" x14ac:dyDescent="0.2">
      <c r="A24" s="218" t="s">
        <v>203</v>
      </c>
      <c r="B24" s="221" t="s">
        <v>236</v>
      </c>
      <c r="C24" s="3"/>
      <c r="D24" s="27"/>
      <c r="E24" s="27"/>
      <c r="F24" s="27"/>
      <c r="G24" s="27"/>
      <c r="H24" s="27"/>
      <c r="I24" s="19"/>
      <c r="J24" s="19"/>
      <c r="K24" s="19">
        <v>1975</v>
      </c>
      <c r="L24" s="19">
        <v>15</v>
      </c>
      <c r="M24" s="4" t="s">
        <v>73</v>
      </c>
      <c r="N24" s="4" t="s">
        <v>155</v>
      </c>
      <c r="O24" s="4">
        <v>0.67</v>
      </c>
      <c r="P24" s="4"/>
      <c r="Q24" s="19"/>
      <c r="R24" s="131">
        <v>1.876638</v>
      </c>
      <c r="S24" s="89"/>
      <c r="T24" s="131">
        <f>R24-U24</f>
        <v>0.64776699999999998</v>
      </c>
      <c r="U24" s="89">
        <v>1.228871</v>
      </c>
      <c r="V24" s="89"/>
      <c r="W24" s="19"/>
      <c r="X24" s="19"/>
      <c r="Y24" s="19"/>
      <c r="Z24" s="19"/>
      <c r="AA24" s="3"/>
      <c r="AB24" s="19"/>
      <c r="AC24" s="19"/>
      <c r="AD24" s="19"/>
      <c r="AE24" s="3">
        <v>2018</v>
      </c>
      <c r="AF24" s="19">
        <v>20</v>
      </c>
      <c r="AG24" s="19" t="s">
        <v>74</v>
      </c>
      <c r="AH24" s="4" t="s">
        <v>165</v>
      </c>
      <c r="AI24" s="85">
        <v>0.67</v>
      </c>
      <c r="AJ24" s="4"/>
      <c r="AK24" s="19"/>
      <c r="AL24" s="15"/>
      <c r="AM24" s="15"/>
      <c r="AN24" s="15"/>
      <c r="AO24" s="15"/>
    </row>
    <row r="25" spans="1:41" s="22" customFormat="1" hidden="1" x14ac:dyDescent="0.2">
      <c r="A25" s="1">
        <v>6</v>
      </c>
      <c r="B25" s="127"/>
      <c r="C25" s="27"/>
      <c r="D25" s="27"/>
      <c r="E25" s="27"/>
      <c r="F25" s="27"/>
      <c r="G25" s="27"/>
      <c r="H25" s="27"/>
      <c r="I25" s="19"/>
      <c r="J25" s="19"/>
      <c r="K25" s="19"/>
      <c r="L25" s="19"/>
      <c r="M25" s="19"/>
      <c r="N25" s="19"/>
      <c r="O25" s="19"/>
      <c r="P25" s="19"/>
      <c r="Q25" s="104"/>
      <c r="R25" s="89"/>
      <c r="S25" s="89"/>
      <c r="T25" s="89"/>
      <c r="U25" s="89"/>
      <c r="V25" s="8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58"/>
      <c r="AK25" s="58"/>
      <c r="AL25" s="15"/>
      <c r="AM25" s="15"/>
    </row>
    <row r="26" spans="1:41" s="22" customFormat="1" hidden="1" x14ac:dyDescent="0.2">
      <c r="A26" s="1">
        <v>7</v>
      </c>
      <c r="B26" s="127"/>
      <c r="C26" s="27"/>
      <c r="D26" s="27"/>
      <c r="E26" s="27"/>
      <c r="F26" s="27"/>
      <c r="G26" s="27"/>
      <c r="H26" s="27"/>
      <c r="I26" s="19"/>
      <c r="J26" s="19"/>
      <c r="K26" s="19"/>
      <c r="L26" s="19"/>
      <c r="M26" s="19"/>
      <c r="N26" s="19"/>
      <c r="O26" s="19"/>
      <c r="P26" s="19"/>
      <c r="Q26" s="104"/>
      <c r="R26" s="89"/>
      <c r="S26" s="89"/>
      <c r="T26" s="89"/>
      <c r="U26" s="89"/>
      <c r="V26" s="8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58"/>
      <c r="AK26" s="58"/>
      <c r="AL26" s="15"/>
      <c r="AM26" s="15"/>
    </row>
    <row r="27" spans="1:41" s="22" customFormat="1" hidden="1" x14ac:dyDescent="0.2">
      <c r="A27" s="1">
        <v>8</v>
      </c>
      <c r="B27" s="127"/>
      <c r="C27" s="27"/>
      <c r="D27" s="27"/>
      <c r="E27" s="27"/>
      <c r="F27" s="27"/>
      <c r="G27" s="27"/>
      <c r="H27" s="27"/>
      <c r="I27" s="19"/>
      <c r="J27" s="19"/>
      <c r="K27" s="19"/>
      <c r="L27" s="19"/>
      <c r="M27" s="19"/>
      <c r="N27" s="19"/>
      <c r="O27" s="19"/>
      <c r="P27" s="19"/>
      <c r="Q27" s="104"/>
      <c r="R27" s="89"/>
      <c r="S27" s="89"/>
      <c r="T27" s="89"/>
      <c r="U27" s="89"/>
      <c r="V27" s="8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58"/>
      <c r="AK27" s="58"/>
      <c r="AL27" s="15"/>
      <c r="AM27" s="15"/>
    </row>
    <row r="28" spans="1:41" s="22" customFormat="1" hidden="1" x14ac:dyDescent="0.2">
      <c r="A28" s="1">
        <v>9</v>
      </c>
      <c r="B28" s="127"/>
      <c r="C28" s="27"/>
      <c r="D28" s="27"/>
      <c r="E28" s="27"/>
      <c r="F28" s="27"/>
      <c r="G28" s="27"/>
      <c r="H28" s="27"/>
      <c r="I28" s="19"/>
      <c r="J28" s="19"/>
      <c r="K28" s="19"/>
      <c r="L28" s="19"/>
      <c r="M28" s="19"/>
      <c r="N28" s="19"/>
      <c r="O28" s="19"/>
      <c r="P28" s="19"/>
      <c r="Q28" s="104"/>
      <c r="R28" s="89"/>
      <c r="S28" s="89"/>
      <c r="T28" s="89"/>
      <c r="U28" s="89"/>
      <c r="V28" s="8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58"/>
      <c r="AK28" s="58"/>
      <c r="AL28" s="15"/>
      <c r="AM28" s="15"/>
    </row>
    <row r="29" spans="1:41" s="22" customFormat="1" hidden="1" x14ac:dyDescent="0.2">
      <c r="A29" s="1">
        <v>10</v>
      </c>
      <c r="B29" s="127"/>
      <c r="C29" s="27"/>
      <c r="D29" s="27"/>
      <c r="E29" s="27"/>
      <c r="F29" s="27"/>
      <c r="G29" s="27"/>
      <c r="H29" s="27"/>
      <c r="I29" s="19"/>
      <c r="J29" s="19"/>
      <c r="K29" s="19"/>
      <c r="L29" s="19"/>
      <c r="M29" s="19"/>
      <c r="N29" s="19"/>
      <c r="O29" s="19"/>
      <c r="P29" s="19"/>
      <c r="Q29" s="104"/>
      <c r="R29" s="89"/>
      <c r="S29" s="89"/>
      <c r="T29" s="89"/>
      <c r="U29" s="89"/>
      <c r="V29" s="8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58"/>
      <c r="AK29" s="58"/>
      <c r="AL29" s="15"/>
      <c r="AM29" s="15"/>
    </row>
    <row r="30" spans="1:41" s="203" customFormat="1" ht="30" x14ac:dyDescent="0.2">
      <c r="A30" s="219" t="s">
        <v>202</v>
      </c>
      <c r="B30" s="197" t="s">
        <v>189</v>
      </c>
      <c r="C30" s="198"/>
      <c r="D30" s="198"/>
      <c r="E30" s="198"/>
      <c r="F30" s="198"/>
      <c r="G30" s="198"/>
      <c r="H30" s="198"/>
      <c r="I30" s="199"/>
      <c r="J30" s="199"/>
      <c r="K30" s="199"/>
      <c r="L30" s="199"/>
      <c r="M30" s="199"/>
      <c r="N30" s="199"/>
      <c r="O30" s="201">
        <f>O36</f>
        <v>3.746</v>
      </c>
      <c r="P30" s="201"/>
      <c r="Q30" s="200"/>
      <c r="R30" s="201">
        <f>R36</f>
        <v>7.7750671999999996</v>
      </c>
      <c r="S30" s="201"/>
      <c r="T30" s="201">
        <f>T36</f>
        <v>1.7191061999999997</v>
      </c>
      <c r="U30" s="201">
        <f>U36</f>
        <v>6.0559609999999999</v>
      </c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>
        <f>AI36</f>
        <v>3.746</v>
      </c>
      <c r="AJ30" s="229"/>
      <c r="AK30" s="229"/>
      <c r="AL30" s="225"/>
      <c r="AM30" s="225"/>
    </row>
    <row r="31" spans="1:41" s="22" customFormat="1" hidden="1" x14ac:dyDescent="0.2">
      <c r="A31" s="1">
        <v>11</v>
      </c>
      <c r="B31" s="127"/>
      <c r="C31" s="27"/>
      <c r="D31" s="27"/>
      <c r="E31" s="27"/>
      <c r="F31" s="27"/>
      <c r="G31" s="27"/>
      <c r="H31" s="27"/>
      <c r="I31" s="19"/>
      <c r="J31" s="19"/>
      <c r="K31" s="19"/>
      <c r="L31" s="19"/>
      <c r="M31" s="19"/>
      <c r="N31" s="19"/>
      <c r="O31" s="19"/>
      <c r="P31" s="19"/>
      <c r="Q31" s="104"/>
      <c r="R31" s="89"/>
      <c r="S31" s="89"/>
      <c r="T31" s="89"/>
      <c r="U31" s="89"/>
      <c r="V31" s="8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58"/>
      <c r="AK31" s="58"/>
      <c r="AL31" s="15"/>
      <c r="AM31" s="15"/>
    </row>
    <row r="32" spans="1:41" s="22" customFormat="1" hidden="1" x14ac:dyDescent="0.2">
      <c r="A32" s="1">
        <v>12</v>
      </c>
      <c r="B32" s="127"/>
      <c r="C32" s="27"/>
      <c r="D32" s="27"/>
      <c r="E32" s="27"/>
      <c r="F32" s="27"/>
      <c r="G32" s="27"/>
      <c r="H32" s="27"/>
      <c r="I32" s="19"/>
      <c r="J32" s="19"/>
      <c r="K32" s="19"/>
      <c r="L32" s="19"/>
      <c r="M32" s="19"/>
      <c r="N32" s="19"/>
      <c r="O32" s="19"/>
      <c r="P32" s="19"/>
      <c r="Q32" s="104"/>
      <c r="R32" s="89"/>
      <c r="S32" s="89"/>
      <c r="T32" s="89"/>
      <c r="U32" s="89"/>
      <c r="V32" s="8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58"/>
      <c r="AK32" s="58"/>
      <c r="AL32" s="15"/>
      <c r="AM32" s="15"/>
    </row>
    <row r="33" spans="1:41" s="22" customFormat="1" hidden="1" x14ac:dyDescent="0.2">
      <c r="A33" s="1">
        <v>13</v>
      </c>
      <c r="B33" s="127"/>
      <c r="C33" s="27"/>
      <c r="D33" s="27"/>
      <c r="E33" s="27"/>
      <c r="F33" s="27"/>
      <c r="G33" s="27"/>
      <c r="H33" s="27"/>
      <c r="I33" s="19"/>
      <c r="J33" s="19"/>
      <c r="K33" s="19"/>
      <c r="L33" s="19"/>
      <c r="M33" s="19"/>
      <c r="N33" s="19"/>
      <c r="O33" s="19"/>
      <c r="P33" s="19"/>
      <c r="Q33" s="104"/>
      <c r="R33" s="89"/>
      <c r="S33" s="89"/>
      <c r="T33" s="89"/>
      <c r="U33" s="89"/>
      <c r="V33" s="8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58"/>
      <c r="AK33" s="58"/>
      <c r="AL33" s="15"/>
      <c r="AM33" s="15"/>
    </row>
    <row r="34" spans="1:41" s="22" customFormat="1" hidden="1" x14ac:dyDescent="0.2">
      <c r="A34" s="1">
        <v>14</v>
      </c>
      <c r="B34" s="127"/>
      <c r="C34" s="27"/>
      <c r="D34" s="27"/>
      <c r="E34" s="27"/>
      <c r="F34" s="27"/>
      <c r="G34" s="27"/>
      <c r="H34" s="27"/>
      <c r="I34" s="19"/>
      <c r="J34" s="19"/>
      <c r="K34" s="19"/>
      <c r="L34" s="19"/>
      <c r="M34" s="19"/>
      <c r="N34" s="19"/>
      <c r="O34" s="19"/>
      <c r="P34" s="19"/>
      <c r="Q34" s="104"/>
      <c r="R34" s="89"/>
      <c r="S34" s="89"/>
      <c r="T34" s="89"/>
      <c r="U34" s="89"/>
      <c r="V34" s="8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58"/>
      <c r="AK34" s="58"/>
      <c r="AL34" s="15"/>
      <c r="AM34" s="15"/>
    </row>
    <row r="35" spans="1:41" s="22" customFormat="1" hidden="1" x14ac:dyDescent="0.2">
      <c r="A35" s="1">
        <v>15</v>
      </c>
      <c r="B35" s="127"/>
      <c r="C35" s="27"/>
      <c r="D35" s="27"/>
      <c r="E35" s="27"/>
      <c r="F35" s="27"/>
      <c r="G35" s="27"/>
      <c r="H35" s="27"/>
      <c r="I35" s="19"/>
      <c r="J35" s="19"/>
      <c r="K35" s="19"/>
      <c r="L35" s="19"/>
      <c r="M35" s="19"/>
      <c r="N35" s="19"/>
      <c r="O35" s="19"/>
      <c r="P35" s="19"/>
      <c r="Q35" s="104"/>
      <c r="R35" s="89"/>
      <c r="S35" s="89"/>
      <c r="T35" s="89"/>
      <c r="U35" s="89"/>
      <c r="V35" s="8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58"/>
      <c r="AK35" s="58"/>
      <c r="AL35" s="15"/>
      <c r="AM35" s="15"/>
    </row>
    <row r="36" spans="1:41" s="69" customFormat="1" ht="48" customHeight="1" x14ac:dyDescent="0.2">
      <c r="A36" s="218" t="s">
        <v>214</v>
      </c>
      <c r="B36" s="221" t="s">
        <v>247</v>
      </c>
      <c r="C36" s="3"/>
      <c r="D36" s="27"/>
      <c r="E36" s="27"/>
      <c r="F36" s="27"/>
      <c r="G36" s="27"/>
      <c r="H36" s="27"/>
      <c r="I36" s="19"/>
      <c r="J36" s="19"/>
      <c r="K36" s="19">
        <v>1966</v>
      </c>
      <c r="L36" s="19">
        <v>15</v>
      </c>
      <c r="M36" s="4" t="s">
        <v>73</v>
      </c>
      <c r="N36" s="4" t="s">
        <v>155</v>
      </c>
      <c r="O36" s="4">
        <v>3.746</v>
      </c>
      <c r="P36" s="4"/>
      <c r="Q36" s="19"/>
      <c r="R36" s="131">
        <v>7.7750671999999996</v>
      </c>
      <c r="S36" s="89"/>
      <c r="T36" s="131">
        <f>R36-U36</f>
        <v>1.7191061999999997</v>
      </c>
      <c r="U36" s="89">
        <v>6.0559609999999999</v>
      </c>
      <c r="V36" s="89"/>
      <c r="W36" s="19"/>
      <c r="X36" s="19"/>
      <c r="Y36" s="19"/>
      <c r="Z36" s="19"/>
      <c r="AA36" s="3"/>
      <c r="AB36" s="19"/>
      <c r="AC36" s="19"/>
      <c r="AD36" s="19"/>
      <c r="AE36" s="3">
        <v>2018</v>
      </c>
      <c r="AF36" s="19">
        <v>20</v>
      </c>
      <c r="AG36" s="19" t="s">
        <v>74</v>
      </c>
      <c r="AH36" s="4" t="s">
        <v>165</v>
      </c>
      <c r="AI36" s="85">
        <v>3.746</v>
      </c>
      <c r="AJ36" s="19"/>
      <c r="AK36" s="67"/>
      <c r="AL36" s="15"/>
      <c r="AM36" s="15"/>
      <c r="AN36" s="15"/>
      <c r="AO36" s="15"/>
    </row>
    <row r="37" spans="1:41" s="22" customFormat="1" hidden="1" x14ac:dyDescent="0.2">
      <c r="A37" s="1">
        <v>17</v>
      </c>
      <c r="B37" s="127"/>
      <c r="C37" s="27"/>
      <c r="D37" s="27"/>
      <c r="E37" s="27"/>
      <c r="F37" s="27"/>
      <c r="G37" s="27"/>
      <c r="H37" s="27"/>
      <c r="I37" s="19"/>
      <c r="J37" s="19"/>
      <c r="K37" s="19"/>
      <c r="L37" s="19"/>
      <c r="M37" s="19"/>
      <c r="N37" s="19"/>
      <c r="O37" s="19"/>
      <c r="P37" s="19"/>
      <c r="Q37" s="104"/>
      <c r="R37" s="89"/>
      <c r="S37" s="89"/>
      <c r="T37" s="89"/>
      <c r="U37" s="89"/>
      <c r="V37" s="8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58"/>
      <c r="AK37" s="58"/>
      <c r="AL37" s="15"/>
      <c r="AM37" s="15"/>
    </row>
    <row r="38" spans="1:41" s="22" customFormat="1" hidden="1" x14ac:dyDescent="0.2">
      <c r="A38" s="1">
        <v>18</v>
      </c>
      <c r="B38" s="127"/>
      <c r="C38" s="27"/>
      <c r="D38" s="27"/>
      <c r="E38" s="27"/>
      <c r="F38" s="27"/>
      <c r="G38" s="27"/>
      <c r="H38" s="27"/>
      <c r="I38" s="19"/>
      <c r="J38" s="19"/>
      <c r="K38" s="19"/>
      <c r="L38" s="19"/>
      <c r="M38" s="19"/>
      <c r="N38" s="19"/>
      <c r="O38" s="19"/>
      <c r="P38" s="19"/>
      <c r="Q38" s="104"/>
      <c r="R38" s="89"/>
      <c r="S38" s="89"/>
      <c r="T38" s="89"/>
      <c r="U38" s="89"/>
      <c r="V38" s="8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58"/>
      <c r="AK38" s="58"/>
      <c r="AL38" s="15"/>
      <c r="AM38" s="15"/>
    </row>
    <row r="39" spans="1:41" s="22" customFormat="1" hidden="1" x14ac:dyDescent="0.2">
      <c r="A39" s="1">
        <v>19</v>
      </c>
      <c r="B39" s="127"/>
      <c r="C39" s="27"/>
      <c r="D39" s="27"/>
      <c r="E39" s="27"/>
      <c r="F39" s="27"/>
      <c r="G39" s="27"/>
      <c r="H39" s="27"/>
      <c r="I39" s="19"/>
      <c r="J39" s="19"/>
      <c r="K39" s="19"/>
      <c r="L39" s="19"/>
      <c r="M39" s="19"/>
      <c r="N39" s="19"/>
      <c r="O39" s="19"/>
      <c r="P39" s="19"/>
      <c r="Q39" s="104"/>
      <c r="R39" s="89"/>
      <c r="S39" s="89"/>
      <c r="T39" s="89"/>
      <c r="U39" s="89"/>
      <c r="V39" s="8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58"/>
      <c r="AK39" s="58"/>
      <c r="AL39" s="15"/>
      <c r="AM39" s="15"/>
    </row>
    <row r="40" spans="1:41" s="22" customFormat="1" hidden="1" x14ac:dyDescent="0.2">
      <c r="A40" s="1">
        <v>20</v>
      </c>
      <c r="B40" s="127"/>
      <c r="C40" s="27"/>
      <c r="D40" s="27"/>
      <c r="E40" s="27"/>
      <c r="F40" s="27"/>
      <c r="G40" s="27"/>
      <c r="H40" s="27"/>
      <c r="I40" s="19"/>
      <c r="J40" s="19"/>
      <c r="K40" s="19"/>
      <c r="L40" s="19"/>
      <c r="M40" s="19"/>
      <c r="N40" s="19"/>
      <c r="O40" s="19"/>
      <c r="P40" s="19"/>
      <c r="Q40" s="104"/>
      <c r="R40" s="89"/>
      <c r="S40" s="89"/>
      <c r="T40" s="89"/>
      <c r="U40" s="89"/>
      <c r="V40" s="8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58"/>
      <c r="AK40" s="58"/>
      <c r="AL40" s="15"/>
      <c r="AM40" s="15"/>
    </row>
    <row r="41" spans="1:41" s="22" customFormat="1" hidden="1" x14ac:dyDescent="0.2">
      <c r="A41" s="1">
        <v>21</v>
      </c>
      <c r="B41" s="127"/>
      <c r="C41" s="27"/>
      <c r="D41" s="27"/>
      <c r="E41" s="27"/>
      <c r="F41" s="27"/>
      <c r="G41" s="27"/>
      <c r="H41" s="27"/>
      <c r="I41" s="19"/>
      <c r="J41" s="19"/>
      <c r="K41" s="19"/>
      <c r="L41" s="19"/>
      <c r="M41" s="19"/>
      <c r="N41" s="19"/>
      <c r="O41" s="19"/>
      <c r="P41" s="19"/>
      <c r="Q41" s="104"/>
      <c r="R41" s="89"/>
      <c r="S41" s="89"/>
      <c r="T41" s="89"/>
      <c r="U41" s="89"/>
      <c r="V41" s="8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58"/>
      <c r="AK41" s="58"/>
      <c r="AL41" s="15"/>
      <c r="AM41" s="15"/>
    </row>
    <row r="42" spans="1:41" s="211" customFormat="1" ht="43.5" customHeight="1" x14ac:dyDescent="0.2">
      <c r="A42" s="219" t="s">
        <v>220</v>
      </c>
      <c r="B42" s="217" t="s">
        <v>114</v>
      </c>
      <c r="C42" s="205"/>
      <c r="D42" s="198"/>
      <c r="E42" s="198"/>
      <c r="F42" s="198"/>
      <c r="G42" s="198"/>
      <c r="H42" s="198"/>
      <c r="I42" s="199"/>
      <c r="J42" s="199"/>
      <c r="K42" s="199">
        <v>1976</v>
      </c>
      <c r="L42" s="199">
        <v>15</v>
      </c>
      <c r="M42" s="226" t="s">
        <v>73</v>
      </c>
      <c r="N42" s="226" t="s">
        <v>151</v>
      </c>
      <c r="O42" s="226">
        <v>0.57499999999999996</v>
      </c>
      <c r="P42" s="226"/>
      <c r="Q42" s="199"/>
      <c r="R42" s="206">
        <v>1.43308404</v>
      </c>
      <c r="S42" s="201"/>
      <c r="T42" s="206">
        <f>R42-U42</f>
        <v>0.40646004000000002</v>
      </c>
      <c r="U42" s="201">
        <v>1.026624</v>
      </c>
      <c r="V42" s="201"/>
      <c r="W42" s="199"/>
      <c r="X42" s="199"/>
      <c r="Y42" s="199"/>
      <c r="Z42" s="199"/>
      <c r="AA42" s="205"/>
      <c r="AB42" s="199"/>
      <c r="AC42" s="199"/>
      <c r="AD42" s="199"/>
      <c r="AE42" s="205">
        <v>2018</v>
      </c>
      <c r="AF42" s="199">
        <v>20</v>
      </c>
      <c r="AG42" s="199" t="s">
        <v>74</v>
      </c>
      <c r="AH42" s="199" t="s">
        <v>163</v>
      </c>
      <c r="AI42" s="212">
        <v>0.57499999999999996</v>
      </c>
      <c r="AJ42" s="199"/>
      <c r="AK42" s="210"/>
      <c r="AL42" s="225"/>
      <c r="AM42" s="225"/>
      <c r="AN42" s="225"/>
      <c r="AO42" s="225"/>
    </row>
    <row r="43" spans="1:41" s="203" customFormat="1" ht="15" x14ac:dyDescent="0.2">
      <c r="A43" s="219" t="s">
        <v>221</v>
      </c>
      <c r="B43" s="224" t="s">
        <v>187</v>
      </c>
      <c r="C43" s="198"/>
      <c r="D43" s="198"/>
      <c r="E43" s="198"/>
      <c r="F43" s="198"/>
      <c r="G43" s="198"/>
      <c r="H43" s="198"/>
      <c r="I43" s="199"/>
      <c r="J43" s="199"/>
      <c r="K43" s="199"/>
      <c r="L43" s="201"/>
      <c r="M43" s="201"/>
      <c r="N43" s="201"/>
      <c r="O43" s="201">
        <f>SUM(O45:O55)</f>
        <v>2.891</v>
      </c>
      <c r="P43" s="201"/>
      <c r="Q43" s="200"/>
      <c r="R43" s="201">
        <f>SUM(R45:R55)</f>
        <v>3.3248248000000005</v>
      </c>
      <c r="S43" s="201"/>
      <c r="T43" s="201">
        <f>SUM(T45:T55)</f>
        <v>1.2452008000000001</v>
      </c>
      <c r="U43" s="201">
        <f>SUM(U45:U55)</f>
        <v>2.0796239999999999</v>
      </c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>
        <f>SUM(AI45:AI55)</f>
        <v>2.891</v>
      </c>
      <c r="AJ43" s="229"/>
      <c r="AK43" s="229"/>
      <c r="AL43" s="225"/>
      <c r="AM43" s="225"/>
    </row>
    <row r="44" spans="1:41" s="22" customFormat="1" hidden="1" x14ac:dyDescent="0.2">
      <c r="A44" s="1">
        <v>23</v>
      </c>
      <c r="B44" s="127"/>
      <c r="C44" s="27"/>
      <c r="D44" s="27"/>
      <c r="E44" s="27"/>
      <c r="F44" s="27"/>
      <c r="G44" s="27"/>
      <c r="H44" s="27"/>
      <c r="I44" s="19"/>
      <c r="J44" s="19"/>
      <c r="K44" s="19"/>
      <c r="L44" s="19"/>
      <c r="M44" s="19"/>
      <c r="N44" s="19"/>
      <c r="O44" s="19"/>
      <c r="P44" s="19"/>
      <c r="Q44" s="104"/>
      <c r="R44" s="89"/>
      <c r="S44" s="89"/>
      <c r="T44" s="89"/>
      <c r="U44" s="89"/>
      <c r="V44" s="8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58"/>
      <c r="AK44" s="58"/>
      <c r="AL44" s="15"/>
      <c r="AM44" s="15"/>
    </row>
    <row r="45" spans="1:41" s="22" customFormat="1" ht="27.75" customHeight="1" x14ac:dyDescent="0.2">
      <c r="A45" s="218" t="s">
        <v>223</v>
      </c>
      <c r="B45" s="221" t="s">
        <v>254</v>
      </c>
      <c r="C45" s="3"/>
      <c r="D45" s="27"/>
      <c r="E45" s="27"/>
      <c r="F45" s="27"/>
      <c r="G45" s="27"/>
      <c r="H45" s="27"/>
      <c r="I45" s="19"/>
      <c r="J45" s="19"/>
      <c r="K45" s="19">
        <v>1988</v>
      </c>
      <c r="L45" s="19">
        <v>15</v>
      </c>
      <c r="M45" s="4" t="s">
        <v>73</v>
      </c>
      <c r="N45" s="4" t="s">
        <v>151</v>
      </c>
      <c r="O45" s="4">
        <v>0.71599999999999997</v>
      </c>
      <c r="P45" s="4"/>
      <c r="Q45" s="19"/>
      <c r="R45" s="131">
        <v>0.80294200000000004</v>
      </c>
      <c r="S45" s="89"/>
      <c r="T45" s="131">
        <f>R45-U45</f>
        <v>0.29934500000000008</v>
      </c>
      <c r="U45" s="89">
        <v>0.50359699999999996</v>
      </c>
      <c r="V45" s="89"/>
      <c r="W45" s="19"/>
      <c r="X45" s="19"/>
      <c r="Y45" s="19"/>
      <c r="Z45" s="19"/>
      <c r="AA45" s="3"/>
      <c r="AB45" s="19"/>
      <c r="AC45" s="19"/>
      <c r="AD45" s="19"/>
      <c r="AE45" s="3">
        <v>2018</v>
      </c>
      <c r="AF45" s="19">
        <v>20</v>
      </c>
      <c r="AG45" s="19" t="s">
        <v>74</v>
      </c>
      <c r="AH45" s="19" t="s">
        <v>163</v>
      </c>
      <c r="AI45" s="85">
        <v>0.71599999999999997</v>
      </c>
      <c r="AJ45" s="4"/>
      <c r="AK45" s="19"/>
      <c r="AL45" s="15"/>
      <c r="AM45" s="15"/>
      <c r="AN45" s="15"/>
      <c r="AO45" s="15"/>
    </row>
    <row r="46" spans="1:41" s="22" customFormat="1" hidden="1" x14ac:dyDescent="0.2">
      <c r="A46" s="1">
        <v>25</v>
      </c>
      <c r="B46" s="127"/>
      <c r="C46" s="27"/>
      <c r="D46" s="27"/>
      <c r="E46" s="27"/>
      <c r="F46" s="27"/>
      <c r="G46" s="27"/>
      <c r="H46" s="27"/>
      <c r="I46" s="19"/>
      <c r="J46" s="19"/>
      <c r="K46" s="19"/>
      <c r="L46" s="19"/>
      <c r="M46" s="19"/>
      <c r="N46" s="19"/>
      <c r="O46" s="19"/>
      <c r="P46" s="19"/>
      <c r="Q46" s="104"/>
      <c r="R46" s="89"/>
      <c r="S46" s="89"/>
      <c r="T46" s="89"/>
      <c r="U46" s="89"/>
      <c r="V46" s="8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58"/>
      <c r="AK46" s="58"/>
      <c r="AL46" s="15"/>
      <c r="AM46" s="15"/>
    </row>
    <row r="47" spans="1:41" s="22" customFormat="1" hidden="1" x14ac:dyDescent="0.2">
      <c r="A47" s="1">
        <v>26</v>
      </c>
      <c r="B47" s="127"/>
      <c r="C47" s="27"/>
      <c r="D47" s="27"/>
      <c r="E47" s="27"/>
      <c r="F47" s="27"/>
      <c r="G47" s="27"/>
      <c r="H47" s="27"/>
      <c r="I47" s="19"/>
      <c r="J47" s="19"/>
      <c r="K47" s="19"/>
      <c r="L47" s="19"/>
      <c r="M47" s="19"/>
      <c r="N47" s="19"/>
      <c r="O47" s="19"/>
      <c r="P47" s="19"/>
      <c r="Q47" s="104"/>
      <c r="R47" s="89"/>
      <c r="S47" s="89"/>
      <c r="T47" s="89"/>
      <c r="U47" s="89"/>
      <c r="V47" s="8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58"/>
      <c r="AK47" s="58"/>
      <c r="AL47" s="15"/>
      <c r="AM47" s="15"/>
    </row>
    <row r="48" spans="1:41" s="22" customFormat="1" hidden="1" x14ac:dyDescent="0.2">
      <c r="A48" s="1">
        <v>27</v>
      </c>
      <c r="B48" s="127"/>
      <c r="C48" s="27"/>
      <c r="D48" s="27"/>
      <c r="E48" s="27"/>
      <c r="F48" s="27"/>
      <c r="G48" s="27"/>
      <c r="H48" s="27"/>
      <c r="I48" s="19"/>
      <c r="J48" s="19"/>
      <c r="K48" s="19"/>
      <c r="L48" s="19"/>
      <c r="M48" s="19"/>
      <c r="N48" s="19"/>
      <c r="O48" s="19"/>
      <c r="P48" s="19"/>
      <c r="Q48" s="104"/>
      <c r="R48" s="89"/>
      <c r="S48" s="89"/>
      <c r="T48" s="89"/>
      <c r="U48" s="89"/>
      <c r="V48" s="8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58"/>
      <c r="AK48" s="58"/>
      <c r="AL48" s="15"/>
      <c r="AM48" s="15"/>
    </row>
    <row r="49" spans="1:41" s="22" customFormat="1" hidden="1" x14ac:dyDescent="0.2">
      <c r="A49" s="1">
        <v>28</v>
      </c>
      <c r="B49" s="127"/>
      <c r="C49" s="27"/>
      <c r="D49" s="27"/>
      <c r="E49" s="27"/>
      <c r="F49" s="27"/>
      <c r="G49" s="27"/>
      <c r="H49" s="27"/>
      <c r="I49" s="19"/>
      <c r="J49" s="19"/>
      <c r="K49" s="19"/>
      <c r="L49" s="19"/>
      <c r="M49" s="19"/>
      <c r="N49" s="19"/>
      <c r="O49" s="19"/>
      <c r="P49" s="19"/>
      <c r="Q49" s="104"/>
      <c r="R49" s="89"/>
      <c r="S49" s="89"/>
      <c r="T49" s="89"/>
      <c r="U49" s="89"/>
      <c r="V49" s="8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58"/>
      <c r="AK49" s="58"/>
      <c r="AL49" s="15"/>
      <c r="AM49" s="15"/>
    </row>
    <row r="50" spans="1:41" s="22" customFormat="1" ht="30" x14ac:dyDescent="0.2">
      <c r="A50" s="218" t="s">
        <v>228</v>
      </c>
      <c r="B50" s="221" t="s">
        <v>259</v>
      </c>
      <c r="C50" s="3"/>
      <c r="D50" s="27"/>
      <c r="E50" s="27"/>
      <c r="F50" s="27"/>
      <c r="G50" s="27"/>
      <c r="H50" s="27"/>
      <c r="I50" s="19"/>
      <c r="J50" s="19"/>
      <c r="K50" s="19">
        <v>1980</v>
      </c>
      <c r="L50" s="19">
        <v>15</v>
      </c>
      <c r="M50" s="4" t="s">
        <v>73</v>
      </c>
      <c r="N50" s="4" t="s">
        <v>151</v>
      </c>
      <c r="O50" s="4">
        <v>0.55000000000000004</v>
      </c>
      <c r="P50" s="4"/>
      <c r="Q50" s="19"/>
      <c r="R50" s="131">
        <v>0.60979000000000005</v>
      </c>
      <c r="S50" s="89"/>
      <c r="T50" s="131">
        <f>R50-U50</f>
        <v>0.22654000000000007</v>
      </c>
      <c r="U50" s="89">
        <v>0.38324999999999998</v>
      </c>
      <c r="V50" s="89"/>
      <c r="W50" s="19"/>
      <c r="X50" s="19"/>
      <c r="Y50" s="19"/>
      <c r="Z50" s="19"/>
      <c r="AA50" s="3"/>
      <c r="AB50" s="19"/>
      <c r="AC50" s="19"/>
      <c r="AD50" s="19"/>
      <c r="AE50" s="3">
        <v>2018</v>
      </c>
      <c r="AF50" s="19">
        <v>20</v>
      </c>
      <c r="AG50" s="19" t="s">
        <v>74</v>
      </c>
      <c r="AH50" s="19" t="s">
        <v>163</v>
      </c>
      <c r="AI50" s="85">
        <v>0.55000000000000004</v>
      </c>
      <c r="AJ50" s="4"/>
      <c r="AK50" s="19"/>
      <c r="AL50" s="15"/>
      <c r="AM50" s="15"/>
      <c r="AN50" s="15"/>
      <c r="AO50" s="15"/>
    </row>
    <row r="51" spans="1:41" s="22" customFormat="1" ht="51" customHeight="1" x14ac:dyDescent="0.2">
      <c r="A51" s="218" t="s">
        <v>229</v>
      </c>
      <c r="B51" s="221" t="s">
        <v>260</v>
      </c>
      <c r="C51" s="3"/>
      <c r="D51" s="27"/>
      <c r="E51" s="27"/>
      <c r="F51" s="27"/>
      <c r="G51" s="27"/>
      <c r="H51" s="27"/>
      <c r="I51" s="19"/>
      <c r="J51" s="19"/>
      <c r="K51" s="19">
        <v>1970</v>
      </c>
      <c r="L51" s="19">
        <v>15</v>
      </c>
      <c r="M51" s="4" t="s">
        <v>73</v>
      </c>
      <c r="N51" s="4" t="s">
        <v>151</v>
      </c>
      <c r="O51" s="4">
        <v>0.47499999999999998</v>
      </c>
      <c r="P51" s="4"/>
      <c r="Q51" s="19"/>
      <c r="R51" s="131">
        <v>0.55307779999999995</v>
      </c>
      <c r="S51" s="89"/>
      <c r="T51" s="131">
        <f>R51-U51</f>
        <v>0.20762979999999998</v>
      </c>
      <c r="U51" s="89">
        <v>0.34544799999999998</v>
      </c>
      <c r="V51" s="89"/>
      <c r="W51" s="19"/>
      <c r="X51" s="19"/>
      <c r="Y51" s="19"/>
      <c r="Z51" s="19"/>
      <c r="AA51" s="3"/>
      <c r="AB51" s="19"/>
      <c r="AC51" s="19"/>
      <c r="AD51" s="92"/>
      <c r="AE51" s="3">
        <v>2018</v>
      </c>
      <c r="AF51" s="19">
        <v>20</v>
      </c>
      <c r="AG51" s="19" t="s">
        <v>74</v>
      </c>
      <c r="AH51" s="19" t="s">
        <v>163</v>
      </c>
      <c r="AI51" s="85">
        <v>0.47499999999999998</v>
      </c>
      <c r="AJ51" s="4"/>
      <c r="AK51" s="19"/>
      <c r="AL51" s="15"/>
      <c r="AM51" s="15"/>
      <c r="AN51" s="15"/>
      <c r="AO51" s="15"/>
    </row>
    <row r="52" spans="1:41" s="22" customFormat="1" hidden="1" x14ac:dyDescent="0.2">
      <c r="A52" s="1">
        <v>31</v>
      </c>
      <c r="B52" s="127"/>
      <c r="C52" s="27"/>
      <c r="D52" s="27"/>
      <c r="E52" s="27"/>
      <c r="F52" s="27"/>
      <c r="G52" s="27"/>
      <c r="H52" s="27"/>
      <c r="I52" s="19"/>
      <c r="J52" s="19"/>
      <c r="K52" s="19"/>
      <c r="L52" s="19"/>
      <c r="M52" s="19"/>
      <c r="N52" s="19"/>
      <c r="O52" s="19"/>
      <c r="P52" s="19"/>
      <c r="Q52" s="104"/>
      <c r="R52" s="89"/>
      <c r="S52" s="89"/>
      <c r="T52" s="89"/>
      <c r="U52" s="89"/>
      <c r="V52" s="8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5"/>
      <c r="AK52" s="15"/>
      <c r="AL52" s="15"/>
      <c r="AM52" s="15"/>
    </row>
    <row r="53" spans="1:41" s="22" customFormat="1" hidden="1" x14ac:dyDescent="0.2">
      <c r="A53" s="1">
        <v>32</v>
      </c>
      <c r="B53" s="127"/>
      <c r="C53" s="27"/>
      <c r="D53" s="27"/>
      <c r="E53" s="27"/>
      <c r="F53" s="27"/>
      <c r="G53" s="27"/>
      <c r="H53" s="27"/>
      <c r="I53" s="19"/>
      <c r="J53" s="19"/>
      <c r="K53" s="19"/>
      <c r="L53" s="19"/>
      <c r="M53" s="19"/>
      <c r="N53" s="19"/>
      <c r="O53" s="19"/>
      <c r="P53" s="19"/>
      <c r="Q53" s="104"/>
      <c r="R53" s="89"/>
      <c r="S53" s="89"/>
      <c r="T53" s="89"/>
      <c r="U53" s="89"/>
      <c r="V53" s="8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5"/>
      <c r="AK53" s="15"/>
      <c r="AL53" s="15"/>
      <c r="AM53" s="15"/>
    </row>
    <row r="54" spans="1:41" s="22" customFormat="1" ht="56.25" customHeight="1" x14ac:dyDescent="0.2">
      <c r="A54" s="218" t="s">
        <v>232</v>
      </c>
      <c r="B54" s="221" t="s">
        <v>263</v>
      </c>
      <c r="C54" s="3"/>
      <c r="D54" s="27"/>
      <c r="E54" s="27"/>
      <c r="F54" s="27"/>
      <c r="G54" s="27"/>
      <c r="H54" s="27"/>
      <c r="I54" s="19"/>
      <c r="J54" s="19"/>
      <c r="K54" s="19">
        <v>1957</v>
      </c>
      <c r="L54" s="19">
        <v>15</v>
      </c>
      <c r="M54" s="4" t="s">
        <v>73</v>
      </c>
      <c r="N54" s="4" t="s">
        <v>151</v>
      </c>
      <c r="O54" s="4">
        <v>0.7</v>
      </c>
      <c r="P54" s="4"/>
      <c r="Q54" s="19"/>
      <c r="R54" s="131">
        <v>0.81562100000000004</v>
      </c>
      <c r="S54" s="89"/>
      <c r="T54" s="131">
        <f>R54-U54</f>
        <v>0.30808400000000002</v>
      </c>
      <c r="U54" s="89">
        <v>0.50753700000000002</v>
      </c>
      <c r="V54" s="89"/>
      <c r="W54" s="19"/>
      <c r="X54" s="19"/>
      <c r="Y54" s="19"/>
      <c r="Z54" s="19"/>
      <c r="AA54" s="3"/>
      <c r="AB54" s="19"/>
      <c r="AC54" s="19"/>
      <c r="AD54" s="19"/>
      <c r="AE54" s="3">
        <v>2018</v>
      </c>
      <c r="AF54" s="19">
        <v>20</v>
      </c>
      <c r="AG54" s="19" t="s">
        <v>74</v>
      </c>
      <c r="AH54" s="19" t="s">
        <v>163</v>
      </c>
      <c r="AI54" s="85">
        <v>0.7</v>
      </c>
      <c r="AJ54" s="4"/>
      <c r="AK54" s="19"/>
      <c r="AL54" s="15"/>
      <c r="AM54" s="15"/>
      <c r="AN54" s="15"/>
      <c r="AO54" s="15"/>
    </row>
    <row r="55" spans="1:41" s="22" customFormat="1" ht="25.5" x14ac:dyDescent="0.2">
      <c r="A55" s="218" t="s">
        <v>233</v>
      </c>
      <c r="B55" s="221" t="s">
        <v>264</v>
      </c>
      <c r="C55" s="3"/>
      <c r="D55" s="27"/>
      <c r="E55" s="27"/>
      <c r="F55" s="27"/>
      <c r="G55" s="27"/>
      <c r="H55" s="27"/>
      <c r="I55" s="19"/>
      <c r="J55" s="19"/>
      <c r="K55" s="19">
        <v>1977</v>
      </c>
      <c r="L55" s="19">
        <v>15</v>
      </c>
      <c r="M55" s="4" t="s">
        <v>73</v>
      </c>
      <c r="N55" s="4" t="s">
        <v>151</v>
      </c>
      <c r="O55" s="4">
        <v>0.45</v>
      </c>
      <c r="P55" s="4"/>
      <c r="Q55" s="19"/>
      <c r="R55" s="131">
        <v>0.54339400000000004</v>
      </c>
      <c r="S55" s="89"/>
      <c r="T55" s="131">
        <f>R55-U55</f>
        <v>0.20360200000000006</v>
      </c>
      <c r="U55" s="89">
        <v>0.33979199999999998</v>
      </c>
      <c r="V55" s="89"/>
      <c r="W55" s="19"/>
      <c r="X55" s="19"/>
      <c r="Y55" s="19"/>
      <c r="Z55" s="19"/>
      <c r="AA55" s="3"/>
      <c r="AB55" s="19"/>
      <c r="AC55" s="19"/>
      <c r="AD55" s="19"/>
      <c r="AE55" s="3">
        <v>2018</v>
      </c>
      <c r="AF55" s="19">
        <v>20</v>
      </c>
      <c r="AG55" s="19" t="s">
        <v>74</v>
      </c>
      <c r="AH55" s="19" t="s">
        <v>163</v>
      </c>
      <c r="AI55" s="85">
        <v>0.45</v>
      </c>
      <c r="AJ55" s="19"/>
      <c r="AK55" s="67"/>
      <c r="AL55" s="15"/>
      <c r="AM55" s="15"/>
      <c r="AN55" s="15"/>
      <c r="AO55" s="15"/>
    </row>
    <row r="56" spans="1:41" s="22" customFormat="1" hidden="1" x14ac:dyDescent="0.2">
      <c r="A56" s="1">
        <v>35</v>
      </c>
      <c r="B56" s="127"/>
      <c r="C56" s="27"/>
      <c r="D56" s="27"/>
      <c r="E56" s="27"/>
      <c r="F56" s="27"/>
      <c r="G56" s="27"/>
      <c r="H56" s="27"/>
      <c r="I56" s="19"/>
      <c r="J56" s="19"/>
      <c r="K56" s="19"/>
      <c r="L56" s="19"/>
      <c r="M56" s="19"/>
      <c r="N56" s="19"/>
      <c r="O56" s="19"/>
      <c r="P56" s="19"/>
      <c r="Q56" s="104"/>
      <c r="R56" s="89"/>
      <c r="S56" s="89"/>
      <c r="T56" s="89"/>
      <c r="U56" s="89"/>
      <c r="V56" s="8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5"/>
      <c r="AK56" s="15"/>
      <c r="AL56" s="15"/>
      <c r="AM56" s="15"/>
    </row>
    <row r="57" spans="1:41" s="22" customFormat="1" ht="25.5" x14ac:dyDescent="0.2">
      <c r="A57" s="1" t="s">
        <v>14</v>
      </c>
      <c r="B57" s="39" t="s">
        <v>17</v>
      </c>
      <c r="C57" s="3"/>
      <c r="D57" s="27"/>
      <c r="E57" s="27"/>
      <c r="F57" s="27"/>
      <c r="G57" s="27"/>
      <c r="H57" s="27"/>
      <c r="I57" s="19"/>
      <c r="J57" s="19"/>
      <c r="K57" s="19"/>
      <c r="L57" s="19"/>
      <c r="M57" s="19"/>
      <c r="N57" s="19"/>
      <c r="O57" s="19"/>
      <c r="P57" s="19"/>
      <c r="Q57" s="19"/>
      <c r="R57" s="132"/>
      <c r="S57" s="89"/>
      <c r="T57" s="89"/>
      <c r="U57" s="89"/>
      <c r="V57" s="89"/>
      <c r="W57" s="19"/>
      <c r="X57" s="19"/>
      <c r="Y57" s="19"/>
      <c r="Z57" s="19"/>
      <c r="AA57" s="3"/>
      <c r="AB57" s="19"/>
      <c r="AC57" s="19"/>
      <c r="AD57" s="19"/>
      <c r="AE57" s="3"/>
      <c r="AF57" s="19"/>
      <c r="AG57" s="19"/>
      <c r="AH57" s="19"/>
      <c r="AI57" s="19"/>
      <c r="AJ57" s="19"/>
      <c r="AK57" s="19"/>
      <c r="AL57" s="15"/>
      <c r="AM57" s="15"/>
      <c r="AN57" s="15"/>
      <c r="AO57" s="15"/>
    </row>
    <row r="58" spans="1:41" s="22" customFormat="1" x14ac:dyDescent="0.2">
      <c r="A58" s="1"/>
      <c r="B58" s="41"/>
      <c r="C58" s="3"/>
      <c r="D58" s="27"/>
      <c r="E58" s="27"/>
      <c r="F58" s="27"/>
      <c r="G58" s="27"/>
      <c r="H58" s="27"/>
      <c r="I58" s="19"/>
      <c r="J58" s="19"/>
      <c r="K58" s="19"/>
      <c r="L58" s="19"/>
      <c r="M58" s="19"/>
      <c r="N58" s="19"/>
      <c r="O58" s="19"/>
      <c r="P58" s="19"/>
      <c r="Q58" s="19"/>
      <c r="R58" s="132"/>
      <c r="S58" s="89"/>
      <c r="T58" s="89"/>
      <c r="U58" s="89"/>
      <c r="V58" s="89"/>
      <c r="W58" s="19"/>
      <c r="X58" s="19"/>
      <c r="Y58" s="19"/>
      <c r="Z58" s="19"/>
      <c r="AA58" s="3"/>
      <c r="AB58" s="19"/>
      <c r="AC58" s="19"/>
      <c r="AD58" s="19"/>
      <c r="AE58" s="3"/>
      <c r="AF58" s="19"/>
      <c r="AG58" s="19"/>
      <c r="AH58" s="19"/>
      <c r="AI58" s="19"/>
      <c r="AJ58" s="19"/>
      <c r="AK58" s="19"/>
      <c r="AL58" s="15"/>
      <c r="AM58" s="15"/>
      <c r="AN58" s="15"/>
      <c r="AO58" s="15"/>
    </row>
    <row r="59" spans="1:41" s="22" customFormat="1" x14ac:dyDescent="0.2">
      <c r="A59" s="1" t="s">
        <v>15</v>
      </c>
      <c r="B59" s="39" t="s">
        <v>18</v>
      </c>
      <c r="C59" s="3"/>
      <c r="D59" s="27"/>
      <c r="E59" s="27"/>
      <c r="F59" s="27"/>
      <c r="G59" s="27"/>
      <c r="H59" s="27"/>
      <c r="I59" s="19"/>
      <c r="J59" s="19"/>
      <c r="K59" s="19"/>
      <c r="L59" s="19"/>
      <c r="M59" s="19"/>
      <c r="N59" s="19"/>
      <c r="O59" s="19"/>
      <c r="P59" s="19"/>
      <c r="Q59" s="19"/>
      <c r="R59" s="132"/>
      <c r="S59" s="89"/>
      <c r="T59" s="89"/>
      <c r="U59" s="89"/>
      <c r="V59" s="89"/>
      <c r="W59" s="19"/>
      <c r="X59" s="19"/>
      <c r="Y59" s="19"/>
      <c r="Z59" s="19"/>
      <c r="AA59" s="3"/>
      <c r="AB59" s="19"/>
      <c r="AC59" s="19"/>
      <c r="AD59" s="19"/>
      <c r="AE59" s="3"/>
      <c r="AF59" s="19"/>
      <c r="AG59" s="19"/>
      <c r="AH59" s="19"/>
      <c r="AI59" s="19"/>
      <c r="AJ59" s="19"/>
      <c r="AK59" s="19"/>
      <c r="AL59" s="15"/>
      <c r="AM59" s="15"/>
      <c r="AN59" s="15"/>
      <c r="AO59" s="15"/>
    </row>
    <row r="60" spans="1:41" s="22" customFormat="1" x14ac:dyDescent="0.2">
      <c r="A60" s="1"/>
      <c r="B60" s="41"/>
      <c r="C60" s="3"/>
      <c r="D60" s="27"/>
      <c r="E60" s="27"/>
      <c r="F60" s="27"/>
      <c r="G60" s="27"/>
      <c r="H60" s="27"/>
      <c r="I60" s="19"/>
      <c r="J60" s="19"/>
      <c r="K60" s="19"/>
      <c r="L60" s="19"/>
      <c r="M60" s="19"/>
      <c r="N60" s="19"/>
      <c r="O60" s="19"/>
      <c r="P60" s="19"/>
      <c r="Q60" s="19"/>
      <c r="R60" s="132"/>
      <c r="S60" s="89"/>
      <c r="T60" s="89"/>
      <c r="U60" s="89"/>
      <c r="V60" s="89"/>
      <c r="W60" s="19"/>
      <c r="X60" s="19"/>
      <c r="Y60" s="19"/>
      <c r="Z60" s="19"/>
      <c r="AA60" s="3"/>
      <c r="AB60" s="19"/>
      <c r="AC60" s="19"/>
      <c r="AD60" s="19"/>
      <c r="AE60" s="3"/>
      <c r="AF60" s="19"/>
      <c r="AG60" s="19"/>
      <c r="AH60" s="19"/>
      <c r="AI60" s="19"/>
      <c r="AJ60" s="19"/>
      <c r="AK60" s="19"/>
      <c r="AL60" s="15"/>
      <c r="AM60" s="15"/>
      <c r="AN60" s="15"/>
      <c r="AO60" s="15"/>
    </row>
    <row r="61" spans="1:41" s="22" customFormat="1" ht="38.25" x14ac:dyDescent="0.2">
      <c r="A61" s="7" t="s">
        <v>20</v>
      </c>
      <c r="B61" s="18" t="s">
        <v>19</v>
      </c>
      <c r="C61" s="28"/>
      <c r="D61" s="27"/>
      <c r="E61" s="27"/>
      <c r="F61" s="27"/>
      <c r="G61" s="27"/>
      <c r="H61" s="27"/>
      <c r="I61" s="19"/>
      <c r="J61" s="19"/>
      <c r="K61" s="19"/>
      <c r="L61" s="19"/>
      <c r="M61" s="19"/>
      <c r="N61" s="19"/>
      <c r="O61" s="19"/>
      <c r="P61" s="19"/>
      <c r="Q61" s="19"/>
      <c r="R61" s="132"/>
      <c r="S61" s="89"/>
      <c r="T61" s="89"/>
      <c r="U61" s="89"/>
      <c r="V61" s="89"/>
      <c r="W61" s="19"/>
      <c r="X61" s="19"/>
      <c r="Y61" s="19"/>
      <c r="Z61" s="19"/>
      <c r="AA61" s="13"/>
      <c r="AB61" s="19"/>
      <c r="AC61" s="19"/>
      <c r="AD61" s="19"/>
      <c r="AE61" s="13"/>
      <c r="AF61" s="19"/>
      <c r="AG61" s="19"/>
      <c r="AH61" s="19"/>
      <c r="AI61" s="19"/>
      <c r="AJ61" s="19"/>
      <c r="AK61" s="19"/>
      <c r="AL61" s="15"/>
      <c r="AM61" s="15"/>
      <c r="AN61" s="15"/>
      <c r="AO61" s="15"/>
    </row>
    <row r="62" spans="1:41" s="22" customFormat="1" x14ac:dyDescent="0.2">
      <c r="A62" s="7"/>
      <c r="B62" s="42"/>
      <c r="C62" s="28"/>
      <c r="D62" s="27"/>
      <c r="E62" s="27"/>
      <c r="F62" s="27"/>
      <c r="G62" s="27"/>
      <c r="H62" s="27"/>
      <c r="I62" s="19"/>
      <c r="J62" s="19"/>
      <c r="K62" s="19"/>
      <c r="L62" s="19"/>
      <c r="M62" s="19"/>
      <c r="N62" s="19"/>
      <c r="O62" s="19"/>
      <c r="P62" s="19"/>
      <c r="Q62" s="19"/>
      <c r="R62" s="132"/>
      <c r="S62" s="89"/>
      <c r="T62" s="89"/>
      <c r="U62" s="89"/>
      <c r="V62" s="89"/>
      <c r="W62" s="19"/>
      <c r="X62" s="19"/>
      <c r="Y62" s="19"/>
      <c r="Z62" s="19"/>
      <c r="AA62" s="13"/>
      <c r="AB62" s="19"/>
      <c r="AC62" s="19"/>
      <c r="AD62" s="19"/>
      <c r="AE62" s="13"/>
      <c r="AF62" s="19"/>
      <c r="AG62" s="19"/>
      <c r="AH62" s="19"/>
      <c r="AI62" s="19"/>
      <c r="AJ62" s="19"/>
      <c r="AK62" s="19"/>
      <c r="AL62" s="15"/>
      <c r="AM62" s="15"/>
      <c r="AN62" s="15"/>
      <c r="AO62" s="15"/>
    </row>
    <row r="63" spans="1:41" s="22" customFormat="1" x14ac:dyDescent="0.2">
      <c r="A63" s="13" t="s">
        <v>21</v>
      </c>
      <c r="B63" s="66" t="s">
        <v>23</v>
      </c>
      <c r="C63" s="28"/>
      <c r="D63" s="27"/>
      <c r="E63" s="27"/>
      <c r="F63" s="27"/>
      <c r="G63" s="27"/>
      <c r="H63" s="27"/>
      <c r="I63" s="19"/>
      <c r="J63" s="19"/>
      <c r="K63" s="19"/>
      <c r="L63" s="19"/>
      <c r="M63" s="19"/>
      <c r="N63" s="19"/>
      <c r="O63" s="19"/>
      <c r="P63" s="19"/>
      <c r="Q63" s="19"/>
      <c r="R63" s="132"/>
      <c r="S63" s="89"/>
      <c r="T63" s="89"/>
      <c r="U63" s="89"/>
      <c r="V63" s="89"/>
      <c r="W63" s="19"/>
      <c r="X63" s="19"/>
      <c r="Y63" s="19"/>
      <c r="Z63" s="19"/>
      <c r="AA63" s="13"/>
      <c r="AB63" s="19"/>
      <c r="AC63" s="19"/>
      <c r="AD63" s="19"/>
      <c r="AE63" s="13"/>
      <c r="AF63" s="19"/>
      <c r="AG63" s="19"/>
      <c r="AH63" s="19"/>
      <c r="AI63" s="19"/>
      <c r="AJ63" s="19"/>
      <c r="AK63" s="19"/>
      <c r="AL63" s="15"/>
      <c r="AM63" s="15"/>
      <c r="AN63" s="15"/>
      <c r="AO63" s="15"/>
    </row>
    <row r="64" spans="1:41" s="22" customFormat="1" ht="25.5" x14ac:dyDescent="0.2">
      <c r="A64" s="14" t="s">
        <v>22</v>
      </c>
      <c r="B64" s="66" t="s">
        <v>16</v>
      </c>
      <c r="C64" s="28"/>
      <c r="D64" s="27"/>
      <c r="E64" s="27"/>
      <c r="F64" s="27"/>
      <c r="G64" s="27"/>
      <c r="H64" s="27"/>
      <c r="I64" s="19"/>
      <c r="J64" s="19"/>
      <c r="K64" s="19"/>
      <c r="L64" s="19"/>
      <c r="M64" s="19"/>
      <c r="N64" s="19"/>
      <c r="O64" s="19"/>
      <c r="P64" s="19"/>
      <c r="Q64" s="19"/>
      <c r="R64" s="132"/>
      <c r="S64" s="89"/>
      <c r="T64" s="89"/>
      <c r="U64" s="89"/>
      <c r="V64" s="89"/>
      <c r="W64" s="19"/>
      <c r="X64" s="19"/>
      <c r="Y64" s="19"/>
      <c r="Z64" s="19"/>
      <c r="AA64" s="13"/>
      <c r="AB64" s="19"/>
      <c r="AC64" s="19"/>
      <c r="AD64" s="19"/>
      <c r="AE64" s="13"/>
      <c r="AF64" s="19"/>
      <c r="AG64" s="19"/>
      <c r="AH64" s="19"/>
      <c r="AI64" s="19"/>
      <c r="AJ64" s="19"/>
      <c r="AK64" s="19"/>
      <c r="AL64" s="15"/>
      <c r="AM64" s="15"/>
      <c r="AN64" s="15"/>
      <c r="AO64" s="15"/>
    </row>
    <row r="65" spans="1:37" x14ac:dyDescent="0.2">
      <c r="A65" s="13" t="s">
        <v>24</v>
      </c>
      <c r="B65" s="38" t="s">
        <v>25</v>
      </c>
      <c r="C65" s="27"/>
      <c r="D65" s="29"/>
      <c r="E65" s="29"/>
      <c r="F65" s="29"/>
      <c r="G65" s="29"/>
      <c r="H65" s="29"/>
      <c r="I65" s="12"/>
      <c r="J65" s="12"/>
      <c r="K65" s="12"/>
      <c r="L65" s="12"/>
      <c r="M65" s="12"/>
      <c r="N65" s="12"/>
      <c r="O65" s="12"/>
      <c r="P65" s="12"/>
      <c r="Q65" s="12"/>
      <c r="R65" s="109"/>
      <c r="S65" s="110"/>
      <c r="T65" s="110"/>
      <c r="U65" s="87"/>
      <c r="V65" s="12"/>
      <c r="W65" s="12"/>
      <c r="X65" s="12"/>
      <c r="Y65" s="12"/>
      <c r="Z65" s="12"/>
      <c r="AA65" s="12"/>
      <c r="AB65" s="21"/>
      <c r="AC65" s="21"/>
      <c r="AD65" s="12"/>
      <c r="AE65" s="12"/>
      <c r="AF65" s="19"/>
      <c r="AG65" s="12"/>
      <c r="AH65" s="12"/>
      <c r="AI65" s="12"/>
      <c r="AJ65" s="12"/>
      <c r="AK65" s="12"/>
    </row>
    <row r="66" spans="1:37" x14ac:dyDescent="0.2">
      <c r="A66" s="7"/>
      <c r="B66" s="43"/>
      <c r="C66" s="27"/>
      <c r="D66" s="29"/>
      <c r="E66" s="29"/>
      <c r="F66" s="29"/>
      <c r="G66" s="29"/>
      <c r="H66" s="29"/>
      <c r="I66" s="12"/>
      <c r="J66" s="12"/>
      <c r="K66" s="12"/>
      <c r="L66" s="12"/>
      <c r="M66" s="12"/>
      <c r="N66" s="12"/>
      <c r="O66" s="12"/>
      <c r="P66" s="12"/>
      <c r="Q66" s="12"/>
      <c r="R66" s="109"/>
      <c r="S66" s="110"/>
      <c r="T66" s="110"/>
      <c r="U66" s="87"/>
      <c r="V66" s="12"/>
      <c r="W66" s="12"/>
      <c r="X66" s="12"/>
      <c r="Y66" s="12"/>
      <c r="Z66" s="12"/>
      <c r="AA66" s="12"/>
      <c r="AB66" s="21"/>
      <c r="AC66" s="21"/>
      <c r="AD66" s="12"/>
      <c r="AE66" s="12"/>
      <c r="AF66" s="19"/>
      <c r="AG66" s="12"/>
      <c r="AH66" s="12"/>
      <c r="AI66" s="12"/>
      <c r="AJ66" s="12"/>
      <c r="AK66" s="12"/>
    </row>
    <row r="67" spans="1:37" x14ac:dyDescent="0.2">
      <c r="A67" s="7"/>
      <c r="B67" s="38" t="s">
        <v>26</v>
      </c>
      <c r="C67" s="27"/>
      <c r="D67" s="29"/>
      <c r="E67" s="29"/>
      <c r="F67" s="29"/>
      <c r="G67" s="29"/>
      <c r="H67" s="29"/>
      <c r="I67" s="12"/>
      <c r="J67" s="12"/>
      <c r="K67" s="12"/>
      <c r="L67" s="12"/>
      <c r="M67" s="12"/>
      <c r="N67" s="12"/>
      <c r="O67" s="12"/>
      <c r="P67" s="12"/>
      <c r="Q67" s="12"/>
      <c r="R67" s="109"/>
      <c r="S67" s="110"/>
      <c r="T67" s="110"/>
      <c r="U67" s="87"/>
      <c r="V67" s="12"/>
      <c r="W67" s="12"/>
      <c r="X67" s="12"/>
      <c r="Y67" s="12"/>
      <c r="Z67" s="12"/>
      <c r="AA67" s="12"/>
      <c r="AB67" s="21"/>
      <c r="AC67" s="21"/>
      <c r="AD67" s="12"/>
      <c r="AE67" s="12"/>
      <c r="AF67" s="19"/>
      <c r="AG67" s="12"/>
      <c r="AH67" s="12"/>
      <c r="AI67" s="12"/>
      <c r="AJ67" s="12"/>
      <c r="AK67" s="12"/>
    </row>
    <row r="68" spans="1:37" ht="25.5" x14ac:dyDescent="0.2">
      <c r="A68" s="7"/>
      <c r="B68" s="38" t="s">
        <v>27</v>
      </c>
      <c r="C68" s="27"/>
      <c r="D68" s="29"/>
      <c r="E68" s="29"/>
      <c r="F68" s="29"/>
      <c r="G68" s="29"/>
      <c r="H68" s="29"/>
      <c r="I68" s="12"/>
      <c r="J68" s="12"/>
      <c r="K68" s="12"/>
      <c r="L68" s="12"/>
      <c r="M68" s="12"/>
      <c r="N68" s="12"/>
      <c r="O68" s="12"/>
      <c r="P68" s="12"/>
      <c r="Q68" s="12"/>
      <c r="R68" s="109"/>
      <c r="S68" s="110"/>
      <c r="T68" s="110"/>
      <c r="U68" s="87"/>
      <c r="V68" s="12"/>
      <c r="W68" s="12"/>
      <c r="X68" s="12"/>
      <c r="Y68" s="12"/>
      <c r="Z68" s="12"/>
      <c r="AA68" s="12"/>
      <c r="AB68" s="21"/>
      <c r="AC68" s="21"/>
      <c r="AD68" s="12"/>
      <c r="AE68" s="12"/>
      <c r="AF68" s="19"/>
      <c r="AG68" s="12"/>
      <c r="AH68" s="12"/>
      <c r="AI68" s="12"/>
      <c r="AJ68" s="12"/>
      <c r="AK68" s="12"/>
    </row>
    <row r="69" spans="1:37" x14ac:dyDescent="0.2">
      <c r="A69" s="7"/>
      <c r="B69" s="43"/>
      <c r="C69" s="27"/>
      <c r="D69" s="29"/>
      <c r="E69" s="29"/>
      <c r="F69" s="29"/>
      <c r="G69" s="29"/>
      <c r="H69" s="29"/>
      <c r="I69" s="12"/>
      <c r="J69" s="12"/>
      <c r="K69" s="12"/>
      <c r="L69" s="12"/>
      <c r="M69" s="12"/>
      <c r="N69" s="12"/>
      <c r="O69" s="12"/>
      <c r="P69" s="12"/>
      <c r="Q69" s="12"/>
      <c r="R69" s="109"/>
      <c r="S69" s="110"/>
      <c r="T69" s="110"/>
      <c r="U69" s="87"/>
      <c r="V69" s="12"/>
      <c r="W69" s="12"/>
      <c r="X69" s="12"/>
      <c r="Y69" s="12"/>
      <c r="Z69" s="12"/>
      <c r="AA69" s="12"/>
      <c r="AB69" s="21"/>
      <c r="AC69" s="21"/>
      <c r="AD69" s="12"/>
      <c r="AE69" s="12"/>
      <c r="AF69" s="19"/>
      <c r="AG69" s="12"/>
      <c r="AH69" s="12"/>
      <c r="AI69" s="12"/>
      <c r="AJ69" s="12"/>
      <c r="AK69" s="12"/>
    </row>
  </sheetData>
  <mergeCells count="55">
    <mergeCell ref="AK13:AK15"/>
    <mergeCell ref="AE13:AE15"/>
    <mergeCell ref="AF13:AF15"/>
    <mergeCell ref="AG13:AG15"/>
    <mergeCell ref="AI13:AI15"/>
    <mergeCell ref="AJ13:AJ15"/>
    <mergeCell ref="AH13:AH15"/>
    <mergeCell ref="W13:W15"/>
    <mergeCell ref="X13:X15"/>
    <mergeCell ref="Z13:Z15"/>
    <mergeCell ref="AA13:AA15"/>
    <mergeCell ref="AB13:AB15"/>
    <mergeCell ref="AC13:AC15"/>
    <mergeCell ref="Q13:Q15"/>
    <mergeCell ref="R13:R15"/>
    <mergeCell ref="S13:S15"/>
    <mergeCell ref="T13:T15"/>
    <mergeCell ref="U13:U15"/>
    <mergeCell ref="V13:V15"/>
    <mergeCell ref="K13:K15"/>
    <mergeCell ref="L13:L15"/>
    <mergeCell ref="M13:M15"/>
    <mergeCell ref="O13:O15"/>
    <mergeCell ref="P13:P15"/>
    <mergeCell ref="N13:N15"/>
    <mergeCell ref="AA12:AD12"/>
    <mergeCell ref="AE12:AI12"/>
    <mergeCell ref="AJ12:AK12"/>
    <mergeCell ref="B13:B14"/>
    <mergeCell ref="C13:C15"/>
    <mergeCell ref="D13:D15"/>
    <mergeCell ref="F13:F15"/>
    <mergeCell ref="G13:G15"/>
    <mergeCell ref="H13:H15"/>
    <mergeCell ref="I13:I15"/>
    <mergeCell ref="A11:A15"/>
    <mergeCell ref="B11:B12"/>
    <mergeCell ref="C11:Q11"/>
    <mergeCell ref="R11:V12"/>
    <mergeCell ref="W11:AK11"/>
    <mergeCell ref="C12:F12"/>
    <mergeCell ref="G12:J12"/>
    <mergeCell ref="K12:O12"/>
    <mergeCell ref="P12:Q12"/>
    <mergeCell ref="W12:Z12"/>
    <mergeCell ref="E13:E15"/>
    <mergeCell ref="J13:J15"/>
    <mergeCell ref="Y13:Y15"/>
    <mergeCell ref="AD13:AD15"/>
    <mergeCell ref="AE1:AK1"/>
    <mergeCell ref="A4:AI4"/>
    <mergeCell ref="AF6:AK6"/>
    <mergeCell ref="AE7:AK7"/>
    <mergeCell ref="AF8:AK8"/>
    <mergeCell ref="AF9:AK9"/>
  </mergeCells>
  <pageMargins left="0.70866141732283472" right="0.70866141732283472" top="0.74803149606299213" bottom="0.74803149606299213" header="0.31496062992125984" footer="0.31496062992125984"/>
  <pageSetup paperSize="287" scale="38" fitToHeight="2" orientation="landscape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9"/>
  <sheetViews>
    <sheetView zoomScale="80" zoomScaleNormal="80" workbookViewId="0">
      <selection activeCell="Q19" sqref="Q19"/>
    </sheetView>
  </sheetViews>
  <sheetFormatPr defaultRowHeight="12.75" x14ac:dyDescent="0.2"/>
  <cols>
    <col min="1" max="1" width="4" style="9" customWidth="1"/>
    <col min="2" max="2" width="36.7109375" style="44" customWidth="1"/>
    <col min="3" max="3" width="6.7109375" style="26" customWidth="1"/>
    <col min="4" max="4" width="6.5703125" style="30" customWidth="1"/>
    <col min="5" max="5" width="6.28515625" style="30" customWidth="1"/>
    <col min="6" max="6" width="6.5703125" style="30" customWidth="1"/>
    <col min="7" max="7" width="6.28515625" style="30" customWidth="1"/>
    <col min="8" max="8" width="7.28515625" style="30" customWidth="1"/>
    <col min="9" max="9" width="9.5703125" style="16" customWidth="1"/>
    <col min="10" max="10" width="7.85546875" style="16" customWidth="1"/>
    <col min="11" max="11" width="6.7109375" style="16" customWidth="1"/>
    <col min="12" max="12" width="7.28515625" style="16" customWidth="1"/>
    <col min="13" max="14" width="6.85546875" style="16" customWidth="1"/>
    <col min="15" max="15" width="6.5703125" style="16" customWidth="1"/>
    <col min="16" max="16" width="6" style="16" customWidth="1"/>
    <col min="17" max="17" width="10.140625" style="16" customWidth="1"/>
    <col min="18" max="18" width="13.28515625" style="111" customWidth="1"/>
    <col min="19" max="19" width="6.42578125" style="112" customWidth="1"/>
    <col min="20" max="20" width="10.140625" style="112" customWidth="1"/>
    <col min="21" max="21" width="11.42578125" style="108" customWidth="1"/>
    <col min="22" max="22" width="10.7109375" style="16" customWidth="1"/>
    <col min="23" max="23" width="6.7109375" style="16" customWidth="1"/>
    <col min="24" max="24" width="7.28515625" style="16" customWidth="1"/>
    <col min="25" max="25" width="5.85546875" style="16" customWidth="1"/>
    <col min="26" max="26" width="6.5703125" style="16" customWidth="1"/>
    <col min="27" max="27" width="6.28515625" style="16" customWidth="1"/>
    <col min="28" max="28" width="6.28515625" style="20" customWidth="1"/>
    <col min="29" max="29" width="9.140625" style="20" customWidth="1"/>
    <col min="30" max="30" width="7.7109375" style="16" customWidth="1"/>
    <col min="31" max="31" width="6.7109375" style="16" customWidth="1"/>
    <col min="32" max="32" width="7.42578125" style="17" customWidth="1"/>
    <col min="33" max="33" width="4.7109375" style="16" customWidth="1"/>
    <col min="34" max="34" width="7.5703125" style="16" customWidth="1"/>
    <col min="35" max="35" width="6.42578125" style="16" customWidth="1"/>
    <col min="36" max="36" width="6.28515625" style="16" customWidth="1"/>
    <col min="37" max="37" width="8.42578125" style="16" customWidth="1"/>
    <col min="38" max="41" width="9.140625" style="9" customWidth="1"/>
  </cols>
  <sheetData>
    <row r="1" spans="1:41" s="22" customFormat="1" ht="42" customHeight="1" x14ac:dyDescent="0.2">
      <c r="A1" s="15"/>
      <c r="B1" s="40"/>
      <c r="C1" s="26"/>
      <c r="D1" s="26"/>
      <c r="E1" s="26"/>
      <c r="F1" s="26"/>
      <c r="G1" s="26"/>
      <c r="H1" s="26"/>
      <c r="I1" s="17"/>
      <c r="J1" s="17"/>
      <c r="K1" s="17"/>
      <c r="L1" s="17"/>
      <c r="M1" s="17"/>
      <c r="N1" s="17"/>
      <c r="O1" s="17"/>
      <c r="P1" s="17"/>
      <c r="Q1" s="17"/>
      <c r="R1" s="107"/>
      <c r="S1" s="108"/>
      <c r="T1" s="108"/>
      <c r="U1" s="108"/>
      <c r="V1" s="17"/>
      <c r="W1" s="17"/>
      <c r="X1" s="17"/>
      <c r="Y1" s="17"/>
      <c r="Z1" s="17"/>
      <c r="AA1" s="17"/>
      <c r="AB1" s="17"/>
      <c r="AC1" s="17"/>
      <c r="AD1" s="17"/>
      <c r="AE1" s="310" t="s">
        <v>84</v>
      </c>
      <c r="AF1" s="311"/>
      <c r="AG1" s="311"/>
      <c r="AH1" s="311"/>
      <c r="AI1" s="311"/>
      <c r="AJ1" s="311"/>
      <c r="AK1" s="311"/>
      <c r="AL1" s="15"/>
      <c r="AM1" s="15"/>
      <c r="AN1" s="15"/>
      <c r="AO1" s="15"/>
    </row>
    <row r="2" spans="1:41" s="22" customFormat="1" x14ac:dyDescent="0.2">
      <c r="A2" s="15"/>
      <c r="B2" s="40"/>
      <c r="C2" s="26"/>
      <c r="D2" s="26"/>
      <c r="E2" s="26"/>
      <c r="F2" s="26"/>
      <c r="G2" s="26"/>
      <c r="H2" s="26"/>
      <c r="I2" s="17"/>
      <c r="J2" s="17"/>
      <c r="K2" s="17"/>
      <c r="L2" s="17"/>
      <c r="M2" s="17"/>
      <c r="N2" s="17"/>
      <c r="O2" s="17"/>
      <c r="P2" s="17"/>
      <c r="Q2" s="17"/>
      <c r="R2" s="107"/>
      <c r="S2" s="108"/>
      <c r="T2" s="108"/>
      <c r="U2" s="108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5"/>
      <c r="AM2" s="15"/>
      <c r="AN2" s="15"/>
      <c r="AO2" s="15"/>
    </row>
    <row r="3" spans="1:41" s="22" customFormat="1" x14ac:dyDescent="0.2">
      <c r="A3" s="15"/>
      <c r="B3" s="40"/>
      <c r="C3" s="26"/>
      <c r="D3" s="26"/>
      <c r="E3" s="26"/>
      <c r="F3" s="26"/>
      <c r="G3" s="26"/>
      <c r="H3" s="26"/>
      <c r="I3" s="17"/>
      <c r="J3" s="17"/>
      <c r="K3" s="17"/>
      <c r="L3" s="17"/>
      <c r="M3" s="17"/>
      <c r="N3" s="17"/>
      <c r="O3" s="17"/>
      <c r="P3" s="17"/>
      <c r="Q3" s="17"/>
      <c r="R3" s="107"/>
      <c r="S3" s="108"/>
      <c r="T3" s="108"/>
      <c r="U3" s="108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5"/>
      <c r="AM3" s="15"/>
      <c r="AN3" s="15"/>
      <c r="AO3" s="15"/>
    </row>
    <row r="4" spans="1:41" s="22" customFormat="1" ht="15.75" x14ac:dyDescent="0.25">
      <c r="A4" s="314" t="s">
        <v>111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17"/>
      <c r="AK4" s="17"/>
      <c r="AL4" s="15"/>
      <c r="AM4" s="15"/>
      <c r="AN4" s="15"/>
      <c r="AO4" s="15"/>
    </row>
    <row r="5" spans="1:41" s="22" customFormat="1" x14ac:dyDescent="0.2">
      <c r="A5" s="15"/>
      <c r="B5" s="40"/>
      <c r="C5" s="26"/>
      <c r="D5" s="26"/>
      <c r="E5" s="26"/>
      <c r="F5" s="26"/>
      <c r="G5" s="26"/>
      <c r="H5" s="26"/>
      <c r="I5" s="17"/>
      <c r="J5" s="17"/>
      <c r="K5" s="17"/>
      <c r="L5" s="17"/>
      <c r="M5" s="17"/>
      <c r="N5" s="17"/>
      <c r="O5" s="17"/>
      <c r="P5" s="17"/>
      <c r="Q5" s="17"/>
      <c r="R5" s="107"/>
      <c r="S5" s="108"/>
      <c r="T5" s="108"/>
      <c r="U5" s="108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5"/>
      <c r="AM5" s="15"/>
      <c r="AN5" s="15"/>
      <c r="AO5" s="15"/>
    </row>
    <row r="6" spans="1:41" s="22" customFormat="1" ht="15" x14ac:dyDescent="0.2">
      <c r="A6" s="15"/>
      <c r="B6" s="96" t="s">
        <v>167</v>
      </c>
      <c r="C6" s="26"/>
      <c r="D6" s="26"/>
      <c r="E6" s="26"/>
      <c r="F6" s="26"/>
      <c r="G6" s="26"/>
      <c r="H6" s="26"/>
      <c r="I6" s="17"/>
      <c r="J6" s="17"/>
      <c r="K6" s="17"/>
      <c r="L6" s="17"/>
      <c r="M6" s="17"/>
      <c r="N6" s="17"/>
      <c r="O6" s="17"/>
      <c r="P6" s="17"/>
      <c r="Q6" s="17"/>
      <c r="R6" s="107"/>
      <c r="S6" s="108"/>
      <c r="T6" s="108"/>
      <c r="U6" s="108"/>
      <c r="V6" s="17"/>
      <c r="W6" s="17"/>
      <c r="X6" s="17"/>
      <c r="Y6" s="17"/>
      <c r="Z6" s="17"/>
      <c r="AA6" s="17"/>
      <c r="AB6" s="17"/>
      <c r="AC6" s="17"/>
      <c r="AD6" s="17"/>
      <c r="AE6" s="17"/>
      <c r="AF6" s="381" t="s">
        <v>85</v>
      </c>
      <c r="AG6" s="382"/>
      <c r="AH6" s="382"/>
      <c r="AI6" s="382"/>
      <c r="AJ6" s="382"/>
      <c r="AK6" s="382"/>
      <c r="AL6" s="15"/>
      <c r="AM6" s="15"/>
      <c r="AN6" s="15"/>
      <c r="AO6" s="15"/>
    </row>
    <row r="7" spans="1:41" s="22" customFormat="1" ht="45" x14ac:dyDescent="0.2">
      <c r="A7" s="15"/>
      <c r="B7" s="95" t="s">
        <v>184</v>
      </c>
      <c r="C7" s="26"/>
      <c r="D7" s="26"/>
      <c r="E7" s="26"/>
      <c r="F7" s="26"/>
      <c r="G7" s="26"/>
      <c r="H7" s="26"/>
      <c r="I7" s="17"/>
      <c r="J7" s="17"/>
      <c r="K7" s="17"/>
      <c r="L7" s="17"/>
      <c r="M7" s="17"/>
      <c r="N7" s="17"/>
      <c r="O7" s="17"/>
      <c r="P7" s="17"/>
      <c r="Q7" s="17"/>
      <c r="R7" s="107"/>
      <c r="S7" s="108"/>
      <c r="T7" s="108"/>
      <c r="U7" s="108"/>
      <c r="V7" s="17"/>
      <c r="W7" s="17"/>
      <c r="X7" s="17"/>
      <c r="Y7" s="17"/>
      <c r="Z7" s="17"/>
      <c r="AA7" s="17"/>
      <c r="AB7" s="17"/>
      <c r="AC7" s="17"/>
      <c r="AD7" s="17"/>
      <c r="AE7" s="354" t="s">
        <v>166</v>
      </c>
      <c r="AF7" s="354"/>
      <c r="AG7" s="354"/>
      <c r="AH7" s="354"/>
      <c r="AI7" s="354"/>
      <c r="AJ7" s="354"/>
      <c r="AK7" s="354"/>
      <c r="AL7" s="15"/>
      <c r="AM7" s="15"/>
      <c r="AN7" s="15"/>
      <c r="AO7" s="15"/>
    </row>
    <row r="8" spans="1:41" s="22" customFormat="1" ht="30" x14ac:dyDescent="0.2">
      <c r="A8" s="15"/>
      <c r="B8" s="94" t="s">
        <v>183</v>
      </c>
      <c r="C8" s="26"/>
      <c r="D8" s="26"/>
      <c r="E8" s="26"/>
      <c r="F8" s="26"/>
      <c r="G8" s="26"/>
      <c r="H8" s="26"/>
      <c r="I8" s="17"/>
      <c r="J8" s="17"/>
      <c r="K8" s="17"/>
      <c r="L8" s="17"/>
      <c r="M8" s="17"/>
      <c r="N8" s="17"/>
      <c r="O8" s="17"/>
      <c r="P8" s="17"/>
      <c r="Q8" s="17"/>
      <c r="R8" s="107"/>
      <c r="S8" s="108"/>
      <c r="T8" s="108"/>
      <c r="U8" s="108"/>
      <c r="V8" s="17"/>
      <c r="W8" s="17"/>
      <c r="X8" s="17"/>
      <c r="Y8" s="17"/>
      <c r="Z8" s="17"/>
      <c r="AA8" s="17"/>
      <c r="AB8" s="17"/>
      <c r="AC8" s="17"/>
      <c r="AD8" s="17"/>
      <c r="AE8" s="25"/>
      <c r="AF8" s="318" t="s">
        <v>3</v>
      </c>
      <c r="AG8" s="318"/>
      <c r="AH8" s="318"/>
      <c r="AI8" s="318"/>
      <c r="AJ8" s="318"/>
      <c r="AK8" s="318"/>
      <c r="AL8" s="15"/>
      <c r="AM8" s="15"/>
      <c r="AN8" s="15"/>
      <c r="AO8" s="15"/>
    </row>
    <row r="9" spans="1:41" s="22" customFormat="1" ht="15" x14ac:dyDescent="0.2">
      <c r="A9" s="15"/>
      <c r="B9" s="94" t="s">
        <v>168</v>
      </c>
      <c r="C9" s="26"/>
      <c r="D9" s="26"/>
      <c r="E9" s="26"/>
      <c r="F9" s="26"/>
      <c r="G9" s="26"/>
      <c r="H9" s="26"/>
      <c r="I9" s="17"/>
      <c r="J9" s="17"/>
      <c r="K9" s="17"/>
      <c r="L9" s="17"/>
      <c r="M9" s="17"/>
      <c r="N9" s="17"/>
      <c r="O9" s="17"/>
      <c r="P9" s="17"/>
      <c r="Q9" s="17"/>
      <c r="R9" s="107"/>
      <c r="S9" s="108"/>
      <c r="T9" s="108"/>
      <c r="U9" s="108"/>
      <c r="V9" s="17"/>
      <c r="W9" s="17"/>
      <c r="X9" s="17"/>
      <c r="Y9" s="17"/>
      <c r="Z9" s="17"/>
      <c r="AA9" s="17"/>
      <c r="AB9" s="17"/>
      <c r="AC9" s="17"/>
      <c r="AD9" s="17"/>
      <c r="AE9" s="25"/>
      <c r="AF9" s="318" t="s">
        <v>105</v>
      </c>
      <c r="AG9" s="318"/>
      <c r="AH9" s="318"/>
      <c r="AI9" s="318"/>
      <c r="AJ9" s="318"/>
      <c r="AK9" s="318"/>
      <c r="AL9" s="15"/>
      <c r="AM9" s="15"/>
      <c r="AN9" s="15"/>
      <c r="AO9" s="15"/>
    </row>
    <row r="10" spans="1:41" s="22" customFormat="1" ht="35.25" customHeight="1" x14ac:dyDescent="0.2">
      <c r="A10" s="15"/>
      <c r="B10" s="40"/>
      <c r="C10" s="26"/>
      <c r="D10" s="26"/>
      <c r="E10" s="26"/>
      <c r="F10" s="26"/>
      <c r="G10" s="26"/>
      <c r="H10" s="26"/>
      <c r="I10" s="17"/>
      <c r="J10" s="17"/>
      <c r="K10" s="17"/>
      <c r="L10" s="17"/>
      <c r="M10" s="17"/>
      <c r="N10" s="17"/>
      <c r="O10" s="17"/>
      <c r="P10" s="17"/>
      <c r="Q10" s="17"/>
      <c r="R10" s="107"/>
      <c r="S10" s="108"/>
      <c r="T10" s="108"/>
      <c r="U10" s="108"/>
      <c r="V10" s="17"/>
      <c r="W10" s="17"/>
      <c r="X10" s="17"/>
      <c r="Y10" s="17"/>
      <c r="Z10" s="17"/>
      <c r="AA10" s="17"/>
      <c r="AB10" s="17"/>
      <c r="AC10" s="17"/>
      <c r="AD10" s="17"/>
      <c r="AE10" s="25"/>
      <c r="AF10" s="25"/>
      <c r="AG10" s="25"/>
      <c r="AH10" s="25"/>
      <c r="AI10" s="25"/>
      <c r="AJ10" s="25"/>
      <c r="AK10" s="25"/>
      <c r="AL10" s="15"/>
      <c r="AM10" s="15"/>
      <c r="AN10" s="15"/>
      <c r="AO10" s="15"/>
    </row>
    <row r="11" spans="1:41" s="32" customFormat="1" ht="12.75" customHeight="1" x14ac:dyDescent="0.2">
      <c r="A11" s="355" t="s">
        <v>4</v>
      </c>
      <c r="B11" s="358" t="s">
        <v>75</v>
      </c>
      <c r="C11" s="286" t="s">
        <v>30</v>
      </c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7"/>
      <c r="R11" s="360" t="s">
        <v>92</v>
      </c>
      <c r="S11" s="361"/>
      <c r="T11" s="361"/>
      <c r="U11" s="361"/>
      <c r="V11" s="362"/>
      <c r="W11" s="294" t="s">
        <v>44</v>
      </c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1"/>
      <c r="AM11" s="31"/>
      <c r="AN11" s="31"/>
      <c r="AO11" s="31"/>
    </row>
    <row r="12" spans="1:41" s="32" customFormat="1" ht="30.75" customHeight="1" x14ac:dyDescent="0.2">
      <c r="A12" s="356"/>
      <c r="B12" s="359"/>
      <c r="C12" s="308" t="s">
        <v>31</v>
      </c>
      <c r="D12" s="308"/>
      <c r="E12" s="308"/>
      <c r="F12" s="309"/>
      <c r="G12" s="285" t="s">
        <v>33</v>
      </c>
      <c r="H12" s="286"/>
      <c r="I12" s="286"/>
      <c r="J12" s="315"/>
      <c r="K12" s="285" t="s">
        <v>36</v>
      </c>
      <c r="L12" s="286"/>
      <c r="M12" s="286"/>
      <c r="N12" s="286"/>
      <c r="O12" s="287"/>
      <c r="P12" s="377" t="s">
        <v>78</v>
      </c>
      <c r="Q12" s="378"/>
      <c r="R12" s="363"/>
      <c r="S12" s="364"/>
      <c r="T12" s="364"/>
      <c r="U12" s="364"/>
      <c r="V12" s="365"/>
      <c r="W12" s="286" t="s">
        <v>31</v>
      </c>
      <c r="X12" s="286"/>
      <c r="Y12" s="286"/>
      <c r="Z12" s="287"/>
      <c r="AA12" s="285" t="s">
        <v>33</v>
      </c>
      <c r="AB12" s="286"/>
      <c r="AC12" s="286"/>
      <c r="AD12" s="315"/>
      <c r="AE12" s="285" t="s">
        <v>36</v>
      </c>
      <c r="AF12" s="286"/>
      <c r="AG12" s="286"/>
      <c r="AH12" s="286"/>
      <c r="AI12" s="287"/>
      <c r="AJ12" s="377" t="s">
        <v>78</v>
      </c>
      <c r="AK12" s="378"/>
      <c r="AL12" s="31"/>
      <c r="AM12" s="31"/>
      <c r="AN12" s="31"/>
      <c r="AO12" s="31"/>
    </row>
    <row r="13" spans="1:41" s="34" customFormat="1" ht="23.25" customHeight="1" x14ac:dyDescent="0.2">
      <c r="A13" s="356"/>
      <c r="B13" s="366" t="s">
        <v>66</v>
      </c>
      <c r="C13" s="288" t="s">
        <v>28</v>
      </c>
      <c r="D13" s="282" t="s">
        <v>29</v>
      </c>
      <c r="E13" s="282" t="s">
        <v>32</v>
      </c>
      <c r="F13" s="282" t="s">
        <v>45</v>
      </c>
      <c r="G13" s="282" t="s">
        <v>28</v>
      </c>
      <c r="H13" s="282" t="s">
        <v>29</v>
      </c>
      <c r="I13" s="305" t="s">
        <v>34</v>
      </c>
      <c r="J13" s="282" t="s">
        <v>35</v>
      </c>
      <c r="K13" s="288" t="s">
        <v>28</v>
      </c>
      <c r="L13" s="282" t="s">
        <v>29</v>
      </c>
      <c r="M13" s="282" t="s">
        <v>37</v>
      </c>
      <c r="N13" s="282" t="s">
        <v>157</v>
      </c>
      <c r="O13" s="282" t="s">
        <v>38</v>
      </c>
      <c r="P13" s="282" t="s">
        <v>83</v>
      </c>
      <c r="Q13" s="282" t="s">
        <v>79</v>
      </c>
      <c r="R13" s="295" t="s">
        <v>39</v>
      </c>
      <c r="S13" s="295" t="s">
        <v>40</v>
      </c>
      <c r="T13" s="295" t="s">
        <v>41</v>
      </c>
      <c r="U13" s="368" t="s">
        <v>43</v>
      </c>
      <c r="V13" s="358" t="s">
        <v>42</v>
      </c>
      <c r="W13" s="288" t="s">
        <v>28</v>
      </c>
      <c r="X13" s="282" t="s">
        <v>29</v>
      </c>
      <c r="Y13" s="282" t="s">
        <v>32</v>
      </c>
      <c r="Z13" s="282" t="s">
        <v>45</v>
      </c>
      <c r="AA13" s="282" t="s">
        <v>28</v>
      </c>
      <c r="AB13" s="282" t="s">
        <v>29</v>
      </c>
      <c r="AC13" s="305" t="s">
        <v>34</v>
      </c>
      <c r="AD13" s="282" t="s">
        <v>35</v>
      </c>
      <c r="AE13" s="288" t="s">
        <v>28</v>
      </c>
      <c r="AF13" s="282" t="s">
        <v>29</v>
      </c>
      <c r="AG13" s="282" t="s">
        <v>37</v>
      </c>
      <c r="AH13" s="282" t="s">
        <v>150</v>
      </c>
      <c r="AI13" s="282" t="s">
        <v>38</v>
      </c>
      <c r="AJ13" s="282" t="s">
        <v>82</v>
      </c>
      <c r="AK13" s="282" t="s">
        <v>79</v>
      </c>
      <c r="AL13" s="33"/>
      <c r="AM13" s="33"/>
      <c r="AN13" s="33"/>
      <c r="AO13" s="33"/>
    </row>
    <row r="14" spans="1:41" s="34" customFormat="1" ht="15" x14ac:dyDescent="0.2">
      <c r="A14" s="356"/>
      <c r="B14" s="366"/>
      <c r="C14" s="289"/>
      <c r="D14" s="283"/>
      <c r="E14" s="283"/>
      <c r="F14" s="283"/>
      <c r="G14" s="283"/>
      <c r="H14" s="283"/>
      <c r="I14" s="306"/>
      <c r="J14" s="283"/>
      <c r="K14" s="289"/>
      <c r="L14" s="283"/>
      <c r="M14" s="283"/>
      <c r="N14" s="283"/>
      <c r="O14" s="283"/>
      <c r="P14" s="379"/>
      <c r="Q14" s="283"/>
      <c r="R14" s="296"/>
      <c r="S14" s="296"/>
      <c r="T14" s="296"/>
      <c r="U14" s="369"/>
      <c r="V14" s="366"/>
      <c r="W14" s="289"/>
      <c r="X14" s="283"/>
      <c r="Y14" s="283"/>
      <c r="Z14" s="283"/>
      <c r="AA14" s="283"/>
      <c r="AB14" s="283"/>
      <c r="AC14" s="306"/>
      <c r="AD14" s="283"/>
      <c r="AE14" s="289"/>
      <c r="AF14" s="283"/>
      <c r="AG14" s="283"/>
      <c r="AH14" s="283"/>
      <c r="AI14" s="283"/>
      <c r="AJ14" s="379"/>
      <c r="AK14" s="283"/>
      <c r="AL14" s="33"/>
      <c r="AM14" s="33"/>
      <c r="AN14" s="33"/>
      <c r="AO14" s="33"/>
    </row>
    <row r="15" spans="1:41" s="34" customFormat="1" ht="71.25" customHeight="1" x14ac:dyDescent="0.2">
      <c r="A15" s="357"/>
      <c r="B15" s="24"/>
      <c r="C15" s="290"/>
      <c r="D15" s="284"/>
      <c r="E15" s="284"/>
      <c r="F15" s="284"/>
      <c r="G15" s="284"/>
      <c r="H15" s="284"/>
      <c r="I15" s="307"/>
      <c r="J15" s="284"/>
      <c r="K15" s="290"/>
      <c r="L15" s="284"/>
      <c r="M15" s="284"/>
      <c r="N15" s="284"/>
      <c r="O15" s="284"/>
      <c r="P15" s="380"/>
      <c r="Q15" s="284"/>
      <c r="R15" s="297"/>
      <c r="S15" s="297"/>
      <c r="T15" s="297"/>
      <c r="U15" s="370"/>
      <c r="V15" s="367"/>
      <c r="W15" s="290"/>
      <c r="X15" s="284"/>
      <c r="Y15" s="284"/>
      <c r="Z15" s="284"/>
      <c r="AA15" s="284"/>
      <c r="AB15" s="284"/>
      <c r="AC15" s="307"/>
      <c r="AD15" s="284"/>
      <c r="AE15" s="290"/>
      <c r="AF15" s="284"/>
      <c r="AG15" s="284"/>
      <c r="AH15" s="284"/>
      <c r="AI15" s="284"/>
      <c r="AJ15" s="380"/>
      <c r="AK15" s="284"/>
      <c r="AL15" s="33"/>
      <c r="AM15" s="33"/>
      <c r="AN15" s="33"/>
      <c r="AO15" s="33"/>
    </row>
    <row r="16" spans="1:41" s="34" customFormat="1" ht="21" customHeight="1" x14ac:dyDescent="0.2">
      <c r="A16" s="35"/>
      <c r="B16" s="24" t="s">
        <v>66</v>
      </c>
      <c r="C16" s="36"/>
      <c r="D16" s="24"/>
      <c r="E16" s="24"/>
      <c r="F16" s="24"/>
      <c r="G16" s="24"/>
      <c r="H16" s="24"/>
      <c r="I16" s="128">
        <f>SUM(I17:I56)</f>
        <v>13</v>
      </c>
      <c r="J16" s="88">
        <f>SUM(J17:J56)</f>
        <v>5.13</v>
      </c>
      <c r="K16" s="129"/>
      <c r="L16" s="128"/>
      <c r="M16" s="128"/>
      <c r="N16" s="128"/>
      <c r="O16" s="88">
        <f>O19+O20+O21+O30+O43</f>
        <v>7.1769999999999996</v>
      </c>
      <c r="P16" s="128"/>
      <c r="Q16" s="24"/>
      <c r="R16" s="88">
        <f>R19+R20+R21+R30+R43</f>
        <v>24.89679026</v>
      </c>
      <c r="S16" s="88"/>
      <c r="T16" s="88">
        <f>T19+T20+T21+T30+T43</f>
        <v>5.327756459999998</v>
      </c>
      <c r="U16" s="88">
        <f>U19+U20+U21+U30+U43</f>
        <v>19.425798999999998</v>
      </c>
      <c r="V16" s="88">
        <f>V19+V20+V21+V30+V43</f>
        <v>0.1432348</v>
      </c>
      <c r="W16" s="36"/>
      <c r="X16" s="24"/>
      <c r="Y16" s="24"/>
      <c r="Z16" s="24"/>
      <c r="AA16" s="24"/>
      <c r="AB16" s="24"/>
      <c r="AC16" s="37" t="s">
        <v>144</v>
      </c>
      <c r="AD16" s="91">
        <f>SUM(AD17:AD56)</f>
        <v>7.4</v>
      </c>
      <c r="AE16" s="36"/>
      <c r="AF16" s="24"/>
      <c r="AG16" s="24"/>
      <c r="AH16" s="24"/>
      <c r="AI16" s="88">
        <f>AI19+AI20+AI21+AI30+AI43</f>
        <v>7.1769999999999996</v>
      </c>
      <c r="AJ16" s="91"/>
      <c r="AK16" s="90"/>
      <c r="AL16" s="33"/>
      <c r="AM16" s="33"/>
      <c r="AN16" s="33"/>
      <c r="AO16" s="33"/>
    </row>
    <row r="17" spans="1:41" s="22" customFormat="1" ht="36.75" customHeight="1" x14ac:dyDescent="0.2">
      <c r="A17" s="220" t="s">
        <v>197</v>
      </c>
      <c r="B17" s="39" t="s">
        <v>69</v>
      </c>
      <c r="C17" s="27"/>
      <c r="D17" s="27"/>
      <c r="E17" s="27"/>
      <c r="F17" s="27"/>
      <c r="G17" s="27"/>
      <c r="H17" s="27"/>
      <c r="I17" s="19"/>
      <c r="J17" s="23"/>
      <c r="K17" s="19"/>
      <c r="L17" s="19"/>
      <c r="M17" s="19"/>
      <c r="N17" s="19"/>
      <c r="O17" s="19"/>
      <c r="P17" s="19"/>
      <c r="Q17" s="19"/>
      <c r="R17" s="86"/>
      <c r="S17" s="89"/>
      <c r="T17" s="89"/>
      <c r="U17" s="89"/>
      <c r="V17" s="8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5"/>
      <c r="AM17" s="15"/>
      <c r="AN17" s="15"/>
      <c r="AO17" s="15"/>
    </row>
    <row r="18" spans="1:41" s="22" customFormat="1" ht="25.5" x14ac:dyDescent="0.2">
      <c r="A18" s="220" t="s">
        <v>198</v>
      </c>
      <c r="B18" s="39" t="s">
        <v>16</v>
      </c>
      <c r="C18" s="27"/>
      <c r="D18" s="27"/>
      <c r="E18" s="27"/>
      <c r="F18" s="27"/>
      <c r="G18" s="27"/>
      <c r="H18" s="27"/>
      <c r="I18" s="19"/>
      <c r="J18" s="19"/>
      <c r="K18" s="19"/>
      <c r="L18" s="19"/>
      <c r="M18" s="19"/>
      <c r="N18" s="19"/>
      <c r="O18" s="19"/>
      <c r="P18" s="19"/>
      <c r="Q18" s="19"/>
      <c r="R18" s="86"/>
      <c r="S18" s="89"/>
      <c r="T18" s="89"/>
      <c r="U18" s="89"/>
      <c r="V18" s="8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5"/>
      <c r="AM18" s="15"/>
      <c r="AN18" s="15"/>
      <c r="AO18" s="15"/>
    </row>
    <row r="19" spans="1:41" s="203" customFormat="1" ht="98.25" customHeight="1" x14ac:dyDescent="0.2">
      <c r="A19" s="219" t="s">
        <v>13</v>
      </c>
      <c r="B19" s="217" t="s">
        <v>185</v>
      </c>
      <c r="C19" s="205"/>
      <c r="D19" s="198"/>
      <c r="E19" s="198"/>
      <c r="F19" s="198"/>
      <c r="G19" s="198"/>
      <c r="H19" s="198"/>
      <c r="I19" s="199">
        <v>10</v>
      </c>
      <c r="J19" s="199">
        <v>4</v>
      </c>
      <c r="K19" s="199"/>
      <c r="L19" s="199"/>
      <c r="M19" s="226"/>
      <c r="N19" s="226"/>
      <c r="O19" s="226"/>
      <c r="P19" s="226"/>
      <c r="Q19" s="199"/>
      <c r="R19" s="206">
        <f>' прилож. 1.1'!T17*1.18</f>
        <v>5.080462859999999</v>
      </c>
      <c r="S19" s="201"/>
      <c r="T19" s="206">
        <f>R19-U19-V19</f>
        <v>0.68665475999999936</v>
      </c>
      <c r="U19" s="201">
        <v>4.2863819999999997</v>
      </c>
      <c r="V19" s="201">
        <v>0.1074261</v>
      </c>
      <c r="W19" s="199"/>
      <c r="X19" s="199"/>
      <c r="Y19" s="199"/>
      <c r="Z19" s="199"/>
      <c r="AA19" s="205"/>
      <c r="AB19" s="199"/>
      <c r="AC19" s="199" t="s">
        <v>149</v>
      </c>
      <c r="AD19" s="199">
        <v>6.12</v>
      </c>
      <c r="AE19" s="205"/>
      <c r="AF19" s="199"/>
      <c r="AG19" s="199"/>
      <c r="AH19" s="199"/>
      <c r="AI19" s="226"/>
      <c r="AJ19" s="226"/>
      <c r="AK19" s="199"/>
      <c r="AL19" s="225"/>
      <c r="AM19" s="225"/>
      <c r="AN19" s="225"/>
      <c r="AO19" s="225"/>
    </row>
    <row r="20" spans="1:41" s="203" customFormat="1" ht="78.75" customHeight="1" x14ac:dyDescent="0.2">
      <c r="A20" s="219" t="s">
        <v>21</v>
      </c>
      <c r="B20" s="217" t="s">
        <v>180</v>
      </c>
      <c r="C20" s="205"/>
      <c r="D20" s="198"/>
      <c r="E20" s="198"/>
      <c r="F20" s="198"/>
      <c r="G20" s="198"/>
      <c r="H20" s="198"/>
      <c r="I20" s="199">
        <v>3</v>
      </c>
      <c r="J20" s="199">
        <v>1.1299999999999999</v>
      </c>
      <c r="K20" s="199"/>
      <c r="L20" s="199"/>
      <c r="M20" s="226"/>
      <c r="N20" s="226"/>
      <c r="O20" s="226"/>
      <c r="P20" s="226"/>
      <c r="Q20" s="199"/>
      <c r="R20" s="206">
        <f>' прилож. 1.1'!T18*1.18</f>
        <v>1.5237221999999999</v>
      </c>
      <c r="S20" s="201"/>
      <c r="T20" s="206">
        <f>R20-U20-V20</f>
        <v>0.22382749999999987</v>
      </c>
      <c r="U20" s="201">
        <v>1.264086</v>
      </c>
      <c r="V20" s="201">
        <v>3.5808699999999999E-2</v>
      </c>
      <c r="W20" s="199"/>
      <c r="X20" s="199"/>
      <c r="Y20" s="199"/>
      <c r="Z20" s="199"/>
      <c r="AA20" s="205"/>
      <c r="AB20" s="199"/>
      <c r="AC20" s="199" t="s">
        <v>148</v>
      </c>
      <c r="AD20" s="199">
        <v>1.28</v>
      </c>
      <c r="AE20" s="205"/>
      <c r="AF20" s="199"/>
      <c r="AG20" s="199"/>
      <c r="AH20" s="199"/>
      <c r="AI20" s="226"/>
      <c r="AJ20" s="226"/>
      <c r="AK20" s="199"/>
      <c r="AL20" s="225"/>
      <c r="AM20" s="225"/>
      <c r="AN20" s="225"/>
      <c r="AO20" s="225"/>
    </row>
    <row r="21" spans="1:41" s="203" customFormat="1" ht="168.75" customHeight="1" x14ac:dyDescent="0.2">
      <c r="A21" s="219" t="s">
        <v>199</v>
      </c>
      <c r="B21" s="217" t="s">
        <v>179</v>
      </c>
      <c r="C21" s="205"/>
      <c r="D21" s="198"/>
      <c r="E21" s="198"/>
      <c r="F21" s="198"/>
      <c r="G21" s="198"/>
      <c r="H21" s="198"/>
      <c r="I21" s="199"/>
      <c r="J21" s="199"/>
      <c r="K21" s="199"/>
      <c r="L21" s="199"/>
      <c r="M21" s="226"/>
      <c r="N21" s="226"/>
      <c r="O21" s="226"/>
      <c r="P21" s="226"/>
      <c r="Q21" s="199"/>
      <c r="R21" s="206">
        <f>' прилож. 1.1'!T19*1.18</f>
        <v>2.2382711999999998</v>
      </c>
      <c r="S21" s="201"/>
      <c r="T21" s="206">
        <f>R21-U21</f>
        <v>0.3703331999999997</v>
      </c>
      <c r="U21" s="201">
        <v>1.8679380000000001</v>
      </c>
      <c r="V21" s="201"/>
      <c r="W21" s="199"/>
      <c r="X21" s="199"/>
      <c r="Y21" s="199"/>
      <c r="Z21" s="199"/>
      <c r="AA21" s="205"/>
      <c r="AB21" s="199"/>
      <c r="AC21" s="199"/>
      <c r="AD21" s="199"/>
      <c r="AE21" s="205"/>
      <c r="AF21" s="199"/>
      <c r="AG21" s="199"/>
      <c r="AH21" s="199"/>
      <c r="AI21" s="226"/>
      <c r="AJ21" s="226"/>
      <c r="AK21" s="199"/>
      <c r="AL21" s="225"/>
      <c r="AM21" s="225"/>
      <c r="AN21" s="225"/>
      <c r="AO21" s="225"/>
    </row>
    <row r="22" spans="1:41" s="22" customFormat="1" ht="30" hidden="1" x14ac:dyDescent="0.2">
      <c r="A22" s="1"/>
      <c r="B22" s="125" t="s">
        <v>188</v>
      </c>
      <c r="C22" s="27"/>
      <c r="D22" s="27"/>
      <c r="E22" s="27"/>
      <c r="F22" s="27"/>
      <c r="G22" s="27"/>
      <c r="H22" s="27"/>
      <c r="I22" s="19"/>
      <c r="J22" s="19"/>
      <c r="K22" s="19"/>
      <c r="L22" s="19"/>
      <c r="M22" s="19"/>
      <c r="N22" s="19"/>
      <c r="O22" s="19"/>
      <c r="P22" s="19"/>
      <c r="Q22" s="104"/>
      <c r="R22" s="89"/>
      <c r="S22" s="89"/>
      <c r="T22" s="89"/>
      <c r="U22" s="89"/>
      <c r="V22" s="8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58"/>
      <c r="AK22" s="58"/>
      <c r="AL22" s="15"/>
      <c r="AM22" s="15"/>
    </row>
    <row r="23" spans="1:41" s="22" customFormat="1" hidden="1" x14ac:dyDescent="0.2">
      <c r="A23" s="1">
        <v>4</v>
      </c>
      <c r="B23" s="127"/>
      <c r="C23" s="27"/>
      <c r="D23" s="27"/>
      <c r="E23" s="27"/>
      <c r="F23" s="27"/>
      <c r="G23" s="27"/>
      <c r="H23" s="27"/>
      <c r="I23" s="19"/>
      <c r="J23" s="19"/>
      <c r="K23" s="19"/>
      <c r="L23" s="19"/>
      <c r="M23" s="19"/>
      <c r="N23" s="19"/>
      <c r="O23" s="19"/>
      <c r="P23" s="19"/>
      <c r="Q23" s="104"/>
      <c r="R23" s="89"/>
      <c r="S23" s="89"/>
      <c r="T23" s="89"/>
      <c r="U23" s="89"/>
      <c r="V23" s="8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58"/>
      <c r="AK23" s="58"/>
      <c r="AL23" s="15"/>
      <c r="AM23" s="15"/>
    </row>
    <row r="24" spans="1:41" s="22" customFormat="1" hidden="1" x14ac:dyDescent="0.2">
      <c r="A24" s="1">
        <v>5</v>
      </c>
      <c r="B24" s="127"/>
      <c r="C24" s="27"/>
      <c r="D24" s="27"/>
      <c r="E24" s="27"/>
      <c r="F24" s="27"/>
      <c r="G24" s="27"/>
      <c r="H24" s="27"/>
      <c r="I24" s="19"/>
      <c r="J24" s="19"/>
      <c r="K24" s="19"/>
      <c r="L24" s="19"/>
      <c r="M24" s="19"/>
      <c r="N24" s="19"/>
      <c r="O24" s="19"/>
      <c r="P24" s="19"/>
      <c r="Q24" s="104"/>
      <c r="R24" s="89"/>
      <c r="S24" s="89"/>
      <c r="T24" s="89"/>
      <c r="U24" s="89"/>
      <c r="V24" s="8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58"/>
      <c r="AK24" s="58"/>
      <c r="AL24" s="15"/>
      <c r="AM24" s="15"/>
    </row>
    <row r="25" spans="1:41" s="22" customFormat="1" hidden="1" x14ac:dyDescent="0.2">
      <c r="A25" s="1">
        <v>6</v>
      </c>
      <c r="B25" s="127"/>
      <c r="C25" s="27"/>
      <c r="D25" s="27"/>
      <c r="E25" s="27"/>
      <c r="F25" s="27"/>
      <c r="G25" s="27"/>
      <c r="H25" s="27"/>
      <c r="I25" s="19"/>
      <c r="J25" s="19"/>
      <c r="K25" s="19"/>
      <c r="L25" s="19"/>
      <c r="M25" s="19"/>
      <c r="N25" s="19"/>
      <c r="O25" s="19"/>
      <c r="P25" s="19"/>
      <c r="Q25" s="104"/>
      <c r="R25" s="89"/>
      <c r="S25" s="89"/>
      <c r="T25" s="89"/>
      <c r="U25" s="89"/>
      <c r="V25" s="8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58"/>
      <c r="AK25" s="58"/>
      <c r="AL25" s="15"/>
      <c r="AM25" s="15"/>
    </row>
    <row r="26" spans="1:41" s="22" customFormat="1" hidden="1" x14ac:dyDescent="0.2">
      <c r="A26" s="1">
        <v>7</v>
      </c>
      <c r="B26" s="127"/>
      <c r="C26" s="27"/>
      <c r="D26" s="27"/>
      <c r="E26" s="27"/>
      <c r="F26" s="27"/>
      <c r="G26" s="27"/>
      <c r="H26" s="27"/>
      <c r="I26" s="19"/>
      <c r="J26" s="19"/>
      <c r="K26" s="19"/>
      <c r="L26" s="19"/>
      <c r="M26" s="19"/>
      <c r="N26" s="19"/>
      <c r="O26" s="19"/>
      <c r="P26" s="19"/>
      <c r="Q26" s="104"/>
      <c r="R26" s="89"/>
      <c r="S26" s="89"/>
      <c r="T26" s="89"/>
      <c r="U26" s="89"/>
      <c r="V26" s="8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58"/>
      <c r="AK26" s="58"/>
      <c r="AL26" s="15"/>
      <c r="AM26" s="15"/>
    </row>
    <row r="27" spans="1:41" s="22" customFormat="1" hidden="1" x14ac:dyDescent="0.2">
      <c r="A27" s="1">
        <v>8</v>
      </c>
      <c r="B27" s="127"/>
      <c r="C27" s="27"/>
      <c r="D27" s="27"/>
      <c r="E27" s="27"/>
      <c r="F27" s="27"/>
      <c r="G27" s="27"/>
      <c r="H27" s="27"/>
      <c r="I27" s="19"/>
      <c r="J27" s="19"/>
      <c r="K27" s="19"/>
      <c r="L27" s="19"/>
      <c r="M27" s="19"/>
      <c r="N27" s="19"/>
      <c r="O27" s="19"/>
      <c r="P27" s="19"/>
      <c r="Q27" s="104"/>
      <c r="R27" s="89"/>
      <c r="S27" s="89"/>
      <c r="T27" s="89"/>
      <c r="U27" s="89"/>
      <c r="V27" s="8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58"/>
      <c r="AK27" s="58"/>
      <c r="AL27" s="15"/>
      <c r="AM27" s="15"/>
    </row>
    <row r="28" spans="1:41" s="22" customFormat="1" hidden="1" x14ac:dyDescent="0.2">
      <c r="A28" s="1">
        <v>9</v>
      </c>
      <c r="B28" s="127"/>
      <c r="C28" s="27"/>
      <c r="D28" s="27"/>
      <c r="E28" s="27"/>
      <c r="F28" s="27"/>
      <c r="G28" s="27"/>
      <c r="H28" s="27"/>
      <c r="I28" s="19"/>
      <c r="J28" s="19"/>
      <c r="K28" s="19"/>
      <c r="L28" s="19"/>
      <c r="M28" s="19"/>
      <c r="N28" s="19"/>
      <c r="O28" s="19"/>
      <c r="P28" s="19"/>
      <c r="Q28" s="104"/>
      <c r="R28" s="89"/>
      <c r="S28" s="89"/>
      <c r="T28" s="89"/>
      <c r="U28" s="89"/>
      <c r="V28" s="8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58"/>
      <c r="AK28" s="58"/>
      <c r="AL28" s="15"/>
      <c r="AM28" s="15"/>
    </row>
    <row r="29" spans="1:41" s="22" customFormat="1" hidden="1" x14ac:dyDescent="0.2">
      <c r="A29" s="1">
        <v>10</v>
      </c>
      <c r="B29" s="127"/>
      <c r="C29" s="27"/>
      <c r="D29" s="27"/>
      <c r="E29" s="27"/>
      <c r="F29" s="27"/>
      <c r="G29" s="27"/>
      <c r="H29" s="27"/>
      <c r="I29" s="19"/>
      <c r="J29" s="19"/>
      <c r="K29" s="19"/>
      <c r="L29" s="19"/>
      <c r="M29" s="19"/>
      <c r="N29" s="19"/>
      <c r="O29" s="19"/>
      <c r="P29" s="19"/>
      <c r="Q29" s="104"/>
      <c r="R29" s="89"/>
      <c r="S29" s="89"/>
      <c r="T29" s="89"/>
      <c r="U29" s="89"/>
      <c r="V29" s="8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58"/>
      <c r="AK29" s="58"/>
      <c r="AL29" s="15"/>
      <c r="AM29" s="15"/>
    </row>
    <row r="30" spans="1:41" s="203" customFormat="1" ht="30" x14ac:dyDescent="0.2">
      <c r="A30" s="219" t="s">
        <v>202</v>
      </c>
      <c r="B30" s="197" t="s">
        <v>189</v>
      </c>
      <c r="C30" s="198"/>
      <c r="D30" s="198"/>
      <c r="E30" s="198"/>
      <c r="F30" s="198"/>
      <c r="G30" s="198"/>
      <c r="H30" s="198"/>
      <c r="I30" s="199"/>
      <c r="J30" s="199"/>
      <c r="K30" s="199"/>
      <c r="L30" s="199"/>
      <c r="M30" s="199"/>
      <c r="N30" s="199"/>
      <c r="O30" s="201">
        <f>SUM(O32:O39)</f>
        <v>6.577</v>
      </c>
      <c r="P30" s="201"/>
      <c r="Q30" s="200"/>
      <c r="R30" s="201">
        <f>SUM(R32:R39)</f>
        <v>15.306725</v>
      </c>
      <c r="S30" s="201"/>
      <c r="T30" s="201">
        <f>SUM(T32:T39)</f>
        <v>3.7651099999999995</v>
      </c>
      <c r="U30" s="201">
        <f>SUM(U32:U39)</f>
        <v>11.541615</v>
      </c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>
        <f>SUM(AI32:AI39)</f>
        <v>6.577</v>
      </c>
      <c r="AJ30" s="229"/>
      <c r="AK30" s="229"/>
      <c r="AL30" s="225"/>
      <c r="AM30" s="225"/>
    </row>
    <row r="31" spans="1:41" s="22" customFormat="1" hidden="1" x14ac:dyDescent="0.2">
      <c r="A31" s="1">
        <v>11</v>
      </c>
      <c r="B31" s="127"/>
      <c r="C31" s="27"/>
      <c r="D31" s="27"/>
      <c r="E31" s="27"/>
      <c r="F31" s="27"/>
      <c r="G31" s="27"/>
      <c r="H31" s="27"/>
      <c r="I31" s="19"/>
      <c r="J31" s="19"/>
      <c r="K31" s="19"/>
      <c r="L31" s="19"/>
      <c r="M31" s="19"/>
      <c r="N31" s="19"/>
      <c r="O31" s="19"/>
      <c r="P31" s="19"/>
      <c r="Q31" s="104"/>
      <c r="R31" s="89"/>
      <c r="S31" s="89"/>
      <c r="T31" s="89"/>
      <c r="U31" s="89"/>
      <c r="V31" s="8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58"/>
      <c r="AK31" s="58"/>
      <c r="AL31" s="15"/>
      <c r="AM31" s="15"/>
    </row>
    <row r="32" spans="1:41" s="22" customFormat="1" ht="49.5" customHeight="1" x14ac:dyDescent="0.2">
      <c r="A32" s="218" t="s">
        <v>210</v>
      </c>
      <c r="B32" s="221" t="s">
        <v>243</v>
      </c>
      <c r="C32" s="3"/>
      <c r="D32" s="27"/>
      <c r="E32" s="27"/>
      <c r="F32" s="27"/>
      <c r="G32" s="27"/>
      <c r="H32" s="27"/>
      <c r="I32" s="19"/>
      <c r="J32" s="19"/>
      <c r="K32" s="19">
        <v>1990</v>
      </c>
      <c r="L32" s="19">
        <v>15</v>
      </c>
      <c r="M32" s="4" t="s">
        <v>73</v>
      </c>
      <c r="N32" s="4" t="s">
        <v>155</v>
      </c>
      <c r="O32" s="4">
        <v>1.0920000000000001</v>
      </c>
      <c r="P32" s="4"/>
      <c r="Q32" s="19"/>
      <c r="R32" s="131">
        <v>2.7080129999999998</v>
      </c>
      <c r="S32" s="89"/>
      <c r="T32" s="131">
        <f>R32-U32</f>
        <v>0.75869099999999978</v>
      </c>
      <c r="U32" s="89">
        <v>1.949322</v>
      </c>
      <c r="V32" s="89"/>
      <c r="W32" s="19"/>
      <c r="X32" s="19"/>
      <c r="Y32" s="19"/>
      <c r="Z32" s="19"/>
      <c r="AA32" s="3"/>
      <c r="AB32" s="19"/>
      <c r="AC32" s="19"/>
      <c r="AD32" s="19"/>
      <c r="AE32" s="3">
        <v>2019</v>
      </c>
      <c r="AF32" s="19">
        <v>20</v>
      </c>
      <c r="AG32" s="19" t="s">
        <v>74</v>
      </c>
      <c r="AH32" s="4" t="s">
        <v>165</v>
      </c>
      <c r="AI32" s="85">
        <v>1.0920000000000001</v>
      </c>
      <c r="AJ32" s="19"/>
      <c r="AK32" s="7"/>
      <c r="AL32" s="15"/>
      <c r="AM32" s="15"/>
      <c r="AN32" s="15"/>
      <c r="AO32" s="15"/>
    </row>
    <row r="33" spans="1:41" s="22" customFormat="1" ht="45" customHeight="1" x14ac:dyDescent="0.2">
      <c r="A33" s="218" t="s">
        <v>211</v>
      </c>
      <c r="B33" s="221" t="s">
        <v>245</v>
      </c>
      <c r="C33" s="3"/>
      <c r="D33" s="27"/>
      <c r="E33" s="27"/>
      <c r="F33" s="27"/>
      <c r="G33" s="27"/>
      <c r="H33" s="27"/>
      <c r="I33" s="19"/>
      <c r="J33" s="19"/>
      <c r="K33" s="19">
        <v>1988</v>
      </c>
      <c r="L33" s="19">
        <v>15</v>
      </c>
      <c r="M33" s="4" t="s">
        <v>73</v>
      </c>
      <c r="N33" s="4" t="s">
        <v>155</v>
      </c>
      <c r="O33" s="4">
        <v>2.0649999999999999</v>
      </c>
      <c r="P33" s="4"/>
      <c r="Q33" s="19"/>
      <c r="R33" s="131">
        <v>4.8546719999999999</v>
      </c>
      <c r="S33" s="89"/>
      <c r="T33" s="131">
        <f>R33-U33</f>
        <v>1.1860679999999997</v>
      </c>
      <c r="U33" s="89">
        <v>3.6686040000000002</v>
      </c>
      <c r="V33" s="89"/>
      <c r="W33" s="19"/>
      <c r="X33" s="19"/>
      <c r="Y33" s="19"/>
      <c r="Z33" s="19"/>
      <c r="AA33" s="3"/>
      <c r="AB33" s="19"/>
      <c r="AC33" s="19"/>
      <c r="AD33" s="19"/>
      <c r="AE33" s="3">
        <v>2019</v>
      </c>
      <c r="AF33" s="19">
        <v>20</v>
      </c>
      <c r="AG33" s="19" t="s">
        <v>74</v>
      </c>
      <c r="AH33" s="4" t="s">
        <v>165</v>
      </c>
      <c r="AI33" s="85">
        <v>2.0649999999999999</v>
      </c>
      <c r="AJ33" s="19"/>
      <c r="AK33" s="7"/>
      <c r="AL33" s="15"/>
      <c r="AM33" s="15"/>
      <c r="AN33" s="15"/>
      <c r="AO33" s="15"/>
    </row>
    <row r="34" spans="1:41" s="22" customFormat="1" ht="14.25" hidden="1" customHeight="1" x14ac:dyDescent="0.2">
      <c r="A34" s="1">
        <v>14</v>
      </c>
      <c r="B34" s="127"/>
      <c r="C34" s="27"/>
      <c r="D34" s="27"/>
      <c r="E34" s="27"/>
      <c r="F34" s="27"/>
      <c r="G34" s="27"/>
      <c r="H34" s="27"/>
      <c r="I34" s="19"/>
      <c r="J34" s="19"/>
      <c r="K34" s="19"/>
      <c r="L34" s="19"/>
      <c r="M34" s="19"/>
      <c r="N34" s="19"/>
      <c r="O34" s="19"/>
      <c r="P34" s="19"/>
      <c r="Q34" s="104"/>
      <c r="R34" s="89"/>
      <c r="S34" s="89"/>
      <c r="T34" s="89"/>
      <c r="U34" s="89"/>
      <c r="V34" s="8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58"/>
      <c r="AK34" s="58"/>
      <c r="AL34" s="15"/>
      <c r="AM34" s="15"/>
    </row>
    <row r="35" spans="1:41" s="22" customFormat="1" hidden="1" x14ac:dyDescent="0.2">
      <c r="A35" s="1">
        <v>15</v>
      </c>
      <c r="B35" s="127"/>
      <c r="C35" s="27"/>
      <c r="D35" s="27"/>
      <c r="E35" s="27"/>
      <c r="F35" s="27"/>
      <c r="G35" s="27"/>
      <c r="H35" s="27"/>
      <c r="I35" s="19"/>
      <c r="J35" s="19"/>
      <c r="K35" s="19"/>
      <c r="L35" s="19"/>
      <c r="M35" s="19"/>
      <c r="N35" s="19"/>
      <c r="O35" s="19"/>
      <c r="P35" s="19"/>
      <c r="Q35" s="104"/>
      <c r="R35" s="89"/>
      <c r="S35" s="89"/>
      <c r="T35" s="89"/>
      <c r="U35" s="89"/>
      <c r="V35" s="8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58"/>
      <c r="AK35" s="58"/>
      <c r="AL35" s="15"/>
      <c r="AM35" s="15"/>
    </row>
    <row r="36" spans="1:41" s="22" customFormat="1" hidden="1" x14ac:dyDescent="0.2">
      <c r="A36" s="1">
        <v>16</v>
      </c>
      <c r="B36" s="127"/>
      <c r="C36" s="27"/>
      <c r="D36" s="27"/>
      <c r="E36" s="27"/>
      <c r="F36" s="27"/>
      <c r="G36" s="27"/>
      <c r="H36" s="27"/>
      <c r="I36" s="19"/>
      <c r="J36" s="19"/>
      <c r="K36" s="19"/>
      <c r="L36" s="19"/>
      <c r="M36" s="19"/>
      <c r="N36" s="19"/>
      <c r="O36" s="19"/>
      <c r="P36" s="19"/>
      <c r="Q36" s="104"/>
      <c r="R36" s="89"/>
      <c r="S36" s="89"/>
      <c r="T36" s="89"/>
      <c r="U36" s="89"/>
      <c r="V36" s="8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58"/>
      <c r="AK36" s="58"/>
      <c r="AL36" s="15"/>
      <c r="AM36" s="15"/>
    </row>
    <row r="37" spans="1:41" s="22" customFormat="1" hidden="1" x14ac:dyDescent="0.2">
      <c r="A37" s="1">
        <v>17</v>
      </c>
      <c r="B37" s="127"/>
      <c r="C37" s="27"/>
      <c r="D37" s="27"/>
      <c r="E37" s="27"/>
      <c r="F37" s="27"/>
      <c r="G37" s="27"/>
      <c r="H37" s="27"/>
      <c r="I37" s="19"/>
      <c r="J37" s="19"/>
      <c r="K37" s="19"/>
      <c r="L37" s="19"/>
      <c r="M37" s="19"/>
      <c r="N37" s="19"/>
      <c r="O37" s="19"/>
      <c r="P37" s="19"/>
      <c r="Q37" s="104"/>
      <c r="R37" s="89"/>
      <c r="S37" s="89"/>
      <c r="T37" s="89"/>
      <c r="U37" s="89"/>
      <c r="V37" s="8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58"/>
      <c r="AK37" s="58"/>
      <c r="AL37" s="15"/>
      <c r="AM37" s="15"/>
    </row>
    <row r="38" spans="1:41" s="22" customFormat="1" ht="43.5" customHeight="1" x14ac:dyDescent="0.2">
      <c r="A38" s="218" t="s">
        <v>216</v>
      </c>
      <c r="B38" s="221" t="s">
        <v>249</v>
      </c>
      <c r="C38" s="3"/>
      <c r="D38" s="27"/>
      <c r="E38" s="27"/>
      <c r="F38" s="27"/>
      <c r="G38" s="27"/>
      <c r="H38" s="27"/>
      <c r="I38" s="19"/>
      <c r="J38" s="19"/>
      <c r="K38" s="19">
        <v>1970</v>
      </c>
      <c r="L38" s="19">
        <v>15</v>
      </c>
      <c r="M38" s="4" t="s">
        <v>73</v>
      </c>
      <c r="N38" s="4" t="s">
        <v>156</v>
      </c>
      <c r="O38" s="4">
        <v>1.21</v>
      </c>
      <c r="P38" s="4"/>
      <c r="Q38" s="19"/>
      <c r="R38" s="131">
        <v>2.7132800000000001</v>
      </c>
      <c r="S38" s="89"/>
      <c r="T38" s="131">
        <f>R38-U38</f>
        <v>0.636517</v>
      </c>
      <c r="U38" s="89">
        <v>2.0767630000000001</v>
      </c>
      <c r="V38" s="89"/>
      <c r="W38" s="19"/>
      <c r="X38" s="19"/>
      <c r="Y38" s="19"/>
      <c r="Z38" s="19"/>
      <c r="AA38" s="3"/>
      <c r="AB38" s="19"/>
      <c r="AC38" s="19"/>
      <c r="AD38" s="19"/>
      <c r="AE38" s="3">
        <v>2019</v>
      </c>
      <c r="AF38" s="19">
        <v>20</v>
      </c>
      <c r="AG38" s="19" t="s">
        <v>74</v>
      </c>
      <c r="AH38" s="4" t="s">
        <v>165</v>
      </c>
      <c r="AI38" s="85">
        <v>1.21</v>
      </c>
      <c r="AJ38" s="19"/>
      <c r="AK38" s="67"/>
      <c r="AL38" s="70"/>
      <c r="AM38" s="15"/>
      <c r="AN38" s="15"/>
      <c r="AO38" s="15"/>
    </row>
    <row r="39" spans="1:41" s="22" customFormat="1" ht="53.25" customHeight="1" x14ac:dyDescent="0.2">
      <c r="A39" s="218" t="s">
        <v>217</v>
      </c>
      <c r="B39" s="221" t="s">
        <v>250</v>
      </c>
      <c r="C39" s="3"/>
      <c r="D39" s="27"/>
      <c r="E39" s="27"/>
      <c r="F39" s="27"/>
      <c r="G39" s="27"/>
      <c r="H39" s="27"/>
      <c r="I39" s="19"/>
      <c r="J39" s="19"/>
      <c r="K39" s="19">
        <v>1961</v>
      </c>
      <c r="L39" s="19">
        <v>15</v>
      </c>
      <c r="M39" s="4" t="s">
        <v>73</v>
      </c>
      <c r="N39" s="4" t="s">
        <v>155</v>
      </c>
      <c r="O39" s="4">
        <v>2.21</v>
      </c>
      <c r="P39" s="4"/>
      <c r="Q39" s="19"/>
      <c r="R39" s="131">
        <v>5.0307599999999999</v>
      </c>
      <c r="S39" s="89"/>
      <c r="T39" s="131">
        <f>R39-U39</f>
        <v>1.1838340000000001</v>
      </c>
      <c r="U39" s="89">
        <v>3.8469259999999998</v>
      </c>
      <c r="V39" s="89"/>
      <c r="W39" s="19"/>
      <c r="X39" s="19"/>
      <c r="Y39" s="19"/>
      <c r="Z39" s="19"/>
      <c r="AA39" s="3"/>
      <c r="AB39" s="19"/>
      <c r="AC39" s="19"/>
      <c r="AD39" s="19"/>
      <c r="AE39" s="3">
        <v>2019</v>
      </c>
      <c r="AF39" s="19">
        <v>20</v>
      </c>
      <c r="AG39" s="19" t="s">
        <v>74</v>
      </c>
      <c r="AH39" s="4" t="s">
        <v>165</v>
      </c>
      <c r="AI39" s="85">
        <v>2.21</v>
      </c>
      <c r="AJ39" s="19"/>
      <c r="AK39" s="67"/>
      <c r="AL39" s="15"/>
      <c r="AM39" s="15"/>
      <c r="AN39" s="15"/>
      <c r="AO39" s="15"/>
    </row>
    <row r="40" spans="1:41" s="22" customFormat="1" hidden="1" x14ac:dyDescent="0.2">
      <c r="A40" s="1">
        <v>20</v>
      </c>
      <c r="B40" s="127"/>
      <c r="C40" s="27"/>
      <c r="D40" s="27"/>
      <c r="E40" s="27"/>
      <c r="F40" s="27"/>
      <c r="G40" s="27"/>
      <c r="H40" s="27"/>
      <c r="I40" s="19"/>
      <c r="J40" s="19"/>
      <c r="K40" s="19"/>
      <c r="L40" s="19"/>
      <c r="M40" s="19"/>
      <c r="N40" s="19"/>
      <c r="O40" s="19"/>
      <c r="P40" s="19"/>
      <c r="Q40" s="104"/>
      <c r="R40" s="89"/>
      <c r="S40" s="89"/>
      <c r="T40" s="89"/>
      <c r="U40" s="89"/>
      <c r="V40" s="8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58"/>
      <c r="AK40" s="58"/>
      <c r="AL40" s="15"/>
      <c r="AM40" s="15"/>
    </row>
    <row r="41" spans="1:41" s="22" customFormat="1" hidden="1" x14ac:dyDescent="0.2">
      <c r="A41" s="1">
        <v>21</v>
      </c>
      <c r="B41" s="127"/>
      <c r="C41" s="27"/>
      <c r="D41" s="27"/>
      <c r="E41" s="27"/>
      <c r="F41" s="27"/>
      <c r="G41" s="27"/>
      <c r="H41" s="27"/>
      <c r="I41" s="19"/>
      <c r="J41" s="19"/>
      <c r="K41" s="19"/>
      <c r="L41" s="19"/>
      <c r="M41" s="19"/>
      <c r="N41" s="19"/>
      <c r="O41" s="19"/>
      <c r="P41" s="19"/>
      <c r="Q41" s="104"/>
      <c r="R41" s="89"/>
      <c r="S41" s="89"/>
      <c r="T41" s="89"/>
      <c r="U41" s="89"/>
      <c r="V41" s="8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58"/>
      <c r="AK41" s="58"/>
      <c r="AL41" s="15"/>
      <c r="AM41" s="15"/>
    </row>
    <row r="42" spans="1:41" s="22" customFormat="1" ht="47.25" hidden="1" x14ac:dyDescent="0.2">
      <c r="A42" s="1">
        <v>22</v>
      </c>
      <c r="B42" s="126" t="s">
        <v>114</v>
      </c>
      <c r="C42" s="27"/>
      <c r="D42" s="27"/>
      <c r="E42" s="27"/>
      <c r="F42" s="27"/>
      <c r="G42" s="27"/>
      <c r="H42" s="27"/>
      <c r="I42" s="19"/>
      <c r="J42" s="19"/>
      <c r="K42" s="19"/>
      <c r="L42" s="19"/>
      <c r="M42" s="19"/>
      <c r="N42" s="19"/>
      <c r="O42" s="19"/>
      <c r="P42" s="19"/>
      <c r="Q42" s="104"/>
      <c r="R42" s="89"/>
      <c r="S42" s="89"/>
      <c r="T42" s="89"/>
      <c r="U42" s="89"/>
      <c r="V42" s="8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58"/>
      <c r="AK42" s="58"/>
      <c r="AL42" s="15"/>
      <c r="AM42" s="15"/>
    </row>
    <row r="43" spans="1:41" s="203" customFormat="1" ht="15" x14ac:dyDescent="0.2">
      <c r="A43" s="219" t="s">
        <v>221</v>
      </c>
      <c r="B43" s="224" t="s">
        <v>187</v>
      </c>
      <c r="C43" s="198"/>
      <c r="D43" s="198"/>
      <c r="E43" s="198"/>
      <c r="F43" s="198"/>
      <c r="G43" s="198"/>
      <c r="H43" s="198"/>
      <c r="I43" s="199"/>
      <c r="J43" s="199"/>
      <c r="K43" s="199"/>
      <c r="L43" s="201"/>
      <c r="M43" s="201"/>
      <c r="N43" s="201"/>
      <c r="O43" s="201">
        <f>O53</f>
        <v>0.6</v>
      </c>
      <c r="P43" s="201"/>
      <c r="Q43" s="200"/>
      <c r="R43" s="201">
        <f>R53</f>
        <v>0.74760899999999997</v>
      </c>
      <c r="S43" s="201"/>
      <c r="T43" s="201">
        <f>T53</f>
        <v>0.28183099999999994</v>
      </c>
      <c r="U43" s="201">
        <f>U53</f>
        <v>0.46577800000000003</v>
      </c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>
        <f>AI53</f>
        <v>0.6</v>
      </c>
      <c r="AJ43" s="244"/>
      <c r="AK43" s="229"/>
      <c r="AL43" s="225"/>
      <c r="AM43" s="225"/>
    </row>
    <row r="44" spans="1:41" s="22" customFormat="1" hidden="1" x14ac:dyDescent="0.2">
      <c r="A44" s="1">
        <v>23</v>
      </c>
      <c r="B44" s="127"/>
      <c r="C44" s="27"/>
      <c r="D44" s="27"/>
      <c r="E44" s="27"/>
      <c r="F44" s="27"/>
      <c r="G44" s="27"/>
      <c r="H44" s="27"/>
      <c r="I44" s="19"/>
      <c r="J44" s="19"/>
      <c r="K44" s="19"/>
      <c r="L44" s="19"/>
      <c r="M44" s="19"/>
      <c r="N44" s="19"/>
      <c r="O44" s="19"/>
      <c r="P44" s="19"/>
      <c r="Q44" s="104"/>
      <c r="R44" s="89"/>
      <c r="S44" s="89"/>
      <c r="T44" s="89"/>
      <c r="U44" s="89"/>
      <c r="V44" s="8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58"/>
      <c r="AK44" s="58"/>
      <c r="AL44" s="15"/>
      <c r="AM44" s="15"/>
    </row>
    <row r="45" spans="1:41" s="22" customFormat="1" hidden="1" x14ac:dyDescent="0.2">
      <c r="A45" s="1">
        <v>24</v>
      </c>
      <c r="B45" s="127"/>
      <c r="C45" s="27"/>
      <c r="D45" s="27"/>
      <c r="E45" s="27"/>
      <c r="F45" s="27"/>
      <c r="G45" s="27"/>
      <c r="H45" s="27"/>
      <c r="I45" s="19"/>
      <c r="J45" s="19"/>
      <c r="K45" s="19"/>
      <c r="L45" s="19"/>
      <c r="M45" s="19"/>
      <c r="N45" s="19"/>
      <c r="O45" s="19"/>
      <c r="P45" s="19"/>
      <c r="Q45" s="104"/>
      <c r="R45" s="89"/>
      <c r="S45" s="89"/>
      <c r="T45" s="89"/>
      <c r="U45" s="89"/>
      <c r="V45" s="8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58"/>
      <c r="AK45" s="58"/>
      <c r="AL45" s="15"/>
      <c r="AM45" s="15"/>
    </row>
    <row r="46" spans="1:41" s="22" customFormat="1" hidden="1" x14ac:dyDescent="0.2">
      <c r="A46" s="1">
        <v>25</v>
      </c>
      <c r="B46" s="127"/>
      <c r="C46" s="27"/>
      <c r="D46" s="27"/>
      <c r="E46" s="27"/>
      <c r="F46" s="27"/>
      <c r="G46" s="27"/>
      <c r="H46" s="27"/>
      <c r="I46" s="19"/>
      <c r="J46" s="19"/>
      <c r="K46" s="19"/>
      <c r="L46" s="19"/>
      <c r="M46" s="19"/>
      <c r="N46" s="19"/>
      <c r="O46" s="19"/>
      <c r="P46" s="19"/>
      <c r="Q46" s="104"/>
      <c r="R46" s="89"/>
      <c r="S46" s="89"/>
      <c r="T46" s="89"/>
      <c r="U46" s="89"/>
      <c r="V46" s="8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58"/>
      <c r="AK46" s="58"/>
      <c r="AL46" s="15"/>
      <c r="AM46" s="15"/>
    </row>
    <row r="47" spans="1:41" s="22" customFormat="1" hidden="1" x14ac:dyDescent="0.2">
      <c r="A47" s="1">
        <v>26</v>
      </c>
      <c r="B47" s="127"/>
      <c r="C47" s="27"/>
      <c r="D47" s="27"/>
      <c r="E47" s="27"/>
      <c r="F47" s="27"/>
      <c r="G47" s="27"/>
      <c r="H47" s="27"/>
      <c r="I47" s="19"/>
      <c r="J47" s="19"/>
      <c r="K47" s="19"/>
      <c r="L47" s="19"/>
      <c r="M47" s="19"/>
      <c r="N47" s="19"/>
      <c r="O47" s="19"/>
      <c r="P47" s="19"/>
      <c r="Q47" s="104"/>
      <c r="R47" s="89"/>
      <c r="S47" s="89"/>
      <c r="T47" s="89"/>
      <c r="U47" s="89"/>
      <c r="V47" s="8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58"/>
      <c r="AK47" s="58"/>
      <c r="AL47" s="15"/>
      <c r="AM47" s="15"/>
    </row>
    <row r="48" spans="1:41" s="22" customFormat="1" hidden="1" x14ac:dyDescent="0.2">
      <c r="A48" s="1">
        <v>27</v>
      </c>
      <c r="B48" s="127"/>
      <c r="C48" s="27"/>
      <c r="D48" s="27"/>
      <c r="E48" s="27"/>
      <c r="F48" s="27"/>
      <c r="G48" s="27"/>
      <c r="H48" s="27"/>
      <c r="I48" s="19"/>
      <c r="J48" s="19"/>
      <c r="K48" s="19"/>
      <c r="L48" s="19"/>
      <c r="M48" s="19"/>
      <c r="N48" s="19"/>
      <c r="O48" s="19"/>
      <c r="P48" s="19"/>
      <c r="Q48" s="104"/>
      <c r="R48" s="89"/>
      <c r="S48" s="89"/>
      <c r="T48" s="89"/>
      <c r="U48" s="89"/>
      <c r="V48" s="8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58"/>
      <c r="AK48" s="58"/>
      <c r="AL48" s="15"/>
      <c r="AM48" s="15"/>
    </row>
    <row r="49" spans="1:41" s="22" customFormat="1" hidden="1" x14ac:dyDescent="0.2">
      <c r="A49" s="1">
        <v>28</v>
      </c>
      <c r="B49" s="127"/>
      <c r="C49" s="27"/>
      <c r="D49" s="27"/>
      <c r="E49" s="27"/>
      <c r="F49" s="27"/>
      <c r="G49" s="27"/>
      <c r="H49" s="27"/>
      <c r="I49" s="19"/>
      <c r="J49" s="19"/>
      <c r="K49" s="19"/>
      <c r="L49" s="19"/>
      <c r="M49" s="19"/>
      <c r="N49" s="19"/>
      <c r="O49" s="19"/>
      <c r="P49" s="19"/>
      <c r="Q49" s="104"/>
      <c r="R49" s="89"/>
      <c r="S49" s="89"/>
      <c r="T49" s="89"/>
      <c r="U49" s="89"/>
      <c r="V49" s="8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58"/>
      <c r="AK49" s="58"/>
      <c r="AL49" s="15"/>
      <c r="AM49" s="15"/>
    </row>
    <row r="50" spans="1:41" s="22" customFormat="1" hidden="1" x14ac:dyDescent="0.2">
      <c r="A50" s="1">
        <v>29</v>
      </c>
      <c r="B50" s="127"/>
      <c r="C50" s="27"/>
      <c r="D50" s="27"/>
      <c r="E50" s="27"/>
      <c r="F50" s="27"/>
      <c r="G50" s="27"/>
      <c r="H50" s="27"/>
      <c r="I50" s="19"/>
      <c r="J50" s="19"/>
      <c r="K50" s="19"/>
      <c r="L50" s="19"/>
      <c r="M50" s="19"/>
      <c r="N50" s="19"/>
      <c r="O50" s="19"/>
      <c r="P50" s="19"/>
      <c r="Q50" s="104"/>
      <c r="R50" s="89"/>
      <c r="S50" s="89"/>
      <c r="T50" s="89"/>
      <c r="U50" s="89"/>
      <c r="V50" s="8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58"/>
      <c r="AK50" s="58"/>
      <c r="AL50" s="15"/>
      <c r="AM50" s="15"/>
    </row>
    <row r="51" spans="1:41" s="22" customFormat="1" hidden="1" x14ac:dyDescent="0.2">
      <c r="A51" s="1">
        <v>30</v>
      </c>
      <c r="B51" s="127"/>
      <c r="C51" s="27"/>
      <c r="D51" s="27"/>
      <c r="E51" s="27"/>
      <c r="F51" s="27"/>
      <c r="G51" s="27"/>
      <c r="H51" s="27"/>
      <c r="I51" s="19"/>
      <c r="J51" s="19"/>
      <c r="K51" s="19"/>
      <c r="L51" s="19"/>
      <c r="M51" s="19"/>
      <c r="N51" s="19"/>
      <c r="O51" s="19"/>
      <c r="P51" s="19"/>
      <c r="Q51" s="104"/>
      <c r="R51" s="89"/>
      <c r="S51" s="89"/>
      <c r="T51" s="89"/>
      <c r="U51" s="89"/>
      <c r="V51" s="8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58"/>
      <c r="AK51" s="58"/>
      <c r="AL51" s="15"/>
      <c r="AM51" s="15"/>
    </row>
    <row r="52" spans="1:41" s="22" customFormat="1" hidden="1" x14ac:dyDescent="0.2">
      <c r="A52" s="1">
        <v>31</v>
      </c>
      <c r="B52" s="127"/>
      <c r="C52" s="27"/>
      <c r="D52" s="27"/>
      <c r="E52" s="27"/>
      <c r="F52" s="27"/>
      <c r="G52" s="27"/>
      <c r="H52" s="27"/>
      <c r="I52" s="19"/>
      <c r="J52" s="19"/>
      <c r="K52" s="19"/>
      <c r="L52" s="19"/>
      <c r="M52" s="19"/>
      <c r="N52" s="19"/>
      <c r="O52" s="19"/>
      <c r="P52" s="19"/>
      <c r="Q52" s="104"/>
      <c r="R52" s="89"/>
      <c r="S52" s="89"/>
      <c r="T52" s="89"/>
      <c r="U52" s="89"/>
      <c r="V52" s="8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58"/>
      <c r="AK52" s="58"/>
      <c r="AL52" s="15"/>
      <c r="AM52" s="15"/>
    </row>
    <row r="53" spans="1:41" s="22" customFormat="1" ht="42" customHeight="1" x14ac:dyDescent="0.2">
      <c r="A53" s="218" t="s">
        <v>231</v>
      </c>
      <c r="B53" s="221" t="s">
        <v>262</v>
      </c>
      <c r="C53" s="3"/>
      <c r="D53" s="27"/>
      <c r="E53" s="27"/>
      <c r="F53" s="27"/>
      <c r="G53" s="27"/>
      <c r="H53" s="27"/>
      <c r="I53" s="19"/>
      <c r="J53" s="19"/>
      <c r="K53" s="19">
        <v>1970</v>
      </c>
      <c r="L53" s="19">
        <v>15</v>
      </c>
      <c r="M53" s="4" t="s">
        <v>73</v>
      </c>
      <c r="N53" s="4" t="s">
        <v>151</v>
      </c>
      <c r="O53" s="4">
        <v>0.6</v>
      </c>
      <c r="P53" s="4"/>
      <c r="Q53" s="19"/>
      <c r="R53" s="131">
        <v>0.74760899999999997</v>
      </c>
      <c r="S53" s="89"/>
      <c r="T53" s="131">
        <f>R53-U53</f>
        <v>0.28183099999999994</v>
      </c>
      <c r="U53" s="89">
        <v>0.46577800000000003</v>
      </c>
      <c r="V53" s="89"/>
      <c r="W53" s="19"/>
      <c r="X53" s="19"/>
      <c r="Y53" s="19"/>
      <c r="Z53" s="19"/>
      <c r="AA53" s="3"/>
      <c r="AB53" s="19"/>
      <c r="AC53" s="19"/>
      <c r="AD53" s="19"/>
      <c r="AE53" s="3">
        <v>2019</v>
      </c>
      <c r="AF53" s="19">
        <v>20</v>
      </c>
      <c r="AG53" s="19" t="s">
        <v>74</v>
      </c>
      <c r="AH53" s="19" t="s">
        <v>163</v>
      </c>
      <c r="AI53" s="85">
        <v>0.6</v>
      </c>
      <c r="AJ53" s="19"/>
      <c r="AK53" s="67"/>
      <c r="AL53" s="15"/>
      <c r="AM53" s="15"/>
      <c r="AN53" s="15"/>
      <c r="AO53" s="15"/>
    </row>
    <row r="54" spans="1:41" s="22" customFormat="1" hidden="1" x14ac:dyDescent="0.2">
      <c r="A54" s="1">
        <v>33</v>
      </c>
      <c r="B54" s="127"/>
      <c r="C54" s="27"/>
      <c r="D54" s="27"/>
      <c r="E54" s="27"/>
      <c r="F54" s="27"/>
      <c r="G54" s="27"/>
      <c r="H54" s="27"/>
      <c r="I54" s="19"/>
      <c r="J54" s="19"/>
      <c r="K54" s="19"/>
      <c r="L54" s="19"/>
      <c r="M54" s="19"/>
      <c r="N54" s="19"/>
      <c r="O54" s="19"/>
      <c r="P54" s="19"/>
      <c r="Q54" s="104"/>
      <c r="R54" s="89"/>
      <c r="S54" s="89"/>
      <c r="T54" s="89"/>
      <c r="U54" s="89"/>
      <c r="V54" s="8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58"/>
      <c r="AK54" s="58"/>
      <c r="AL54" s="15"/>
      <c r="AM54" s="15"/>
    </row>
    <row r="55" spans="1:41" s="22" customFormat="1" hidden="1" x14ac:dyDescent="0.2">
      <c r="A55" s="1">
        <v>34</v>
      </c>
      <c r="B55" s="127"/>
      <c r="C55" s="27"/>
      <c r="D55" s="27"/>
      <c r="E55" s="27"/>
      <c r="F55" s="27"/>
      <c r="G55" s="27"/>
      <c r="H55" s="27"/>
      <c r="I55" s="19"/>
      <c r="J55" s="19"/>
      <c r="K55" s="19"/>
      <c r="L55" s="19"/>
      <c r="M55" s="19"/>
      <c r="N55" s="19"/>
      <c r="O55" s="19"/>
      <c r="P55" s="19"/>
      <c r="Q55" s="104"/>
      <c r="R55" s="89"/>
      <c r="S55" s="89"/>
      <c r="T55" s="89"/>
      <c r="U55" s="89"/>
      <c r="V55" s="8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58"/>
      <c r="AK55" s="58"/>
      <c r="AL55" s="15"/>
      <c r="AM55" s="15"/>
    </row>
    <row r="56" spans="1:41" s="22" customFormat="1" hidden="1" x14ac:dyDescent="0.2">
      <c r="A56" s="1">
        <v>35</v>
      </c>
      <c r="B56" s="127"/>
      <c r="C56" s="27"/>
      <c r="D56" s="27"/>
      <c r="E56" s="27"/>
      <c r="F56" s="27"/>
      <c r="G56" s="27"/>
      <c r="H56" s="27"/>
      <c r="I56" s="19"/>
      <c r="J56" s="19"/>
      <c r="K56" s="19"/>
      <c r="L56" s="19"/>
      <c r="M56" s="19"/>
      <c r="N56" s="19"/>
      <c r="O56" s="19"/>
      <c r="P56" s="19"/>
      <c r="Q56" s="104"/>
      <c r="R56" s="89"/>
      <c r="S56" s="89"/>
      <c r="T56" s="89"/>
      <c r="U56" s="89"/>
      <c r="V56" s="8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58"/>
      <c r="AK56" s="58"/>
      <c r="AL56" s="15"/>
      <c r="AM56" s="15"/>
    </row>
    <row r="57" spans="1:41" s="22" customFormat="1" ht="25.5" x14ac:dyDescent="0.2">
      <c r="A57" s="1" t="s">
        <v>14</v>
      </c>
      <c r="B57" s="39" t="s">
        <v>17</v>
      </c>
      <c r="C57" s="3"/>
      <c r="D57" s="27"/>
      <c r="E57" s="27"/>
      <c r="F57" s="27"/>
      <c r="G57" s="27"/>
      <c r="H57" s="27"/>
      <c r="I57" s="19"/>
      <c r="J57" s="19"/>
      <c r="K57" s="19"/>
      <c r="L57" s="19"/>
      <c r="M57" s="19"/>
      <c r="N57" s="19"/>
      <c r="O57" s="19"/>
      <c r="P57" s="19"/>
      <c r="Q57" s="19"/>
      <c r="R57" s="132"/>
      <c r="S57" s="89"/>
      <c r="T57" s="89"/>
      <c r="U57" s="89"/>
      <c r="V57" s="89"/>
      <c r="W57" s="19"/>
      <c r="X57" s="19"/>
      <c r="Y57" s="19"/>
      <c r="Z57" s="19"/>
      <c r="AA57" s="3"/>
      <c r="AB57" s="19"/>
      <c r="AC57" s="19"/>
      <c r="AD57" s="19"/>
      <c r="AE57" s="3"/>
      <c r="AF57" s="19"/>
      <c r="AG57" s="19"/>
      <c r="AH57" s="19"/>
      <c r="AI57" s="19"/>
      <c r="AJ57" s="19"/>
      <c r="AK57" s="19"/>
      <c r="AL57" s="15"/>
      <c r="AM57" s="15"/>
      <c r="AN57" s="15"/>
      <c r="AO57" s="15"/>
    </row>
    <row r="58" spans="1:41" s="22" customFormat="1" x14ac:dyDescent="0.2">
      <c r="A58" s="1"/>
      <c r="B58" s="41"/>
      <c r="C58" s="3"/>
      <c r="D58" s="27"/>
      <c r="E58" s="27"/>
      <c r="F58" s="27"/>
      <c r="G58" s="27"/>
      <c r="H58" s="27"/>
      <c r="I58" s="19"/>
      <c r="J58" s="19"/>
      <c r="K58" s="19"/>
      <c r="L58" s="19"/>
      <c r="M58" s="19"/>
      <c r="N58" s="19"/>
      <c r="O58" s="19"/>
      <c r="P58" s="19"/>
      <c r="Q58" s="19"/>
      <c r="R58" s="132"/>
      <c r="S58" s="89"/>
      <c r="T58" s="89"/>
      <c r="U58" s="89"/>
      <c r="V58" s="89"/>
      <c r="W58" s="19"/>
      <c r="X58" s="19"/>
      <c r="Y58" s="19"/>
      <c r="Z58" s="19"/>
      <c r="AA58" s="3"/>
      <c r="AB58" s="19"/>
      <c r="AC58" s="19"/>
      <c r="AD58" s="19"/>
      <c r="AE58" s="3"/>
      <c r="AF58" s="19"/>
      <c r="AG58" s="19"/>
      <c r="AH58" s="19"/>
      <c r="AI58" s="19"/>
      <c r="AJ58" s="19"/>
      <c r="AK58" s="19"/>
      <c r="AL58" s="15"/>
      <c r="AM58" s="15"/>
      <c r="AN58" s="15"/>
      <c r="AO58" s="15"/>
    </row>
    <row r="59" spans="1:41" s="22" customFormat="1" x14ac:dyDescent="0.2">
      <c r="A59" s="1" t="s">
        <v>15</v>
      </c>
      <c r="B59" s="39" t="s">
        <v>18</v>
      </c>
      <c r="C59" s="3"/>
      <c r="D59" s="27"/>
      <c r="E59" s="27"/>
      <c r="F59" s="27"/>
      <c r="G59" s="27"/>
      <c r="H59" s="27"/>
      <c r="I59" s="19"/>
      <c r="J59" s="19"/>
      <c r="K59" s="19"/>
      <c r="L59" s="19"/>
      <c r="M59" s="19"/>
      <c r="N59" s="19"/>
      <c r="O59" s="19"/>
      <c r="P59" s="19"/>
      <c r="Q59" s="19"/>
      <c r="R59" s="132"/>
      <c r="S59" s="89"/>
      <c r="T59" s="89"/>
      <c r="U59" s="89"/>
      <c r="V59" s="89"/>
      <c r="W59" s="19"/>
      <c r="X59" s="19"/>
      <c r="Y59" s="19"/>
      <c r="Z59" s="19"/>
      <c r="AA59" s="3"/>
      <c r="AB59" s="19"/>
      <c r="AC59" s="19"/>
      <c r="AD59" s="19"/>
      <c r="AE59" s="3"/>
      <c r="AF59" s="19"/>
      <c r="AG59" s="19"/>
      <c r="AH59" s="19"/>
      <c r="AI59" s="19"/>
      <c r="AJ59" s="19"/>
      <c r="AK59" s="19"/>
      <c r="AL59" s="15"/>
      <c r="AM59" s="15"/>
      <c r="AN59" s="15"/>
      <c r="AO59" s="15"/>
    </row>
    <row r="60" spans="1:41" s="22" customFormat="1" x14ac:dyDescent="0.2">
      <c r="A60" s="1"/>
      <c r="B60" s="41"/>
      <c r="C60" s="3"/>
      <c r="D60" s="27"/>
      <c r="E60" s="27"/>
      <c r="F60" s="27"/>
      <c r="G60" s="27"/>
      <c r="H60" s="27"/>
      <c r="I60" s="19"/>
      <c r="J60" s="19"/>
      <c r="K60" s="19"/>
      <c r="L60" s="19"/>
      <c r="M60" s="19"/>
      <c r="N60" s="19"/>
      <c r="O60" s="19"/>
      <c r="P60" s="19"/>
      <c r="Q60" s="19"/>
      <c r="R60" s="132"/>
      <c r="S60" s="89"/>
      <c r="T60" s="89"/>
      <c r="U60" s="89"/>
      <c r="V60" s="89"/>
      <c r="W60" s="19"/>
      <c r="X60" s="19"/>
      <c r="Y60" s="19"/>
      <c r="Z60" s="19"/>
      <c r="AA60" s="3"/>
      <c r="AB60" s="19"/>
      <c r="AC60" s="19"/>
      <c r="AD60" s="19"/>
      <c r="AE60" s="3"/>
      <c r="AF60" s="19"/>
      <c r="AG60" s="19"/>
      <c r="AH60" s="19"/>
      <c r="AI60" s="19"/>
      <c r="AJ60" s="19"/>
      <c r="AK60" s="19"/>
      <c r="AL60" s="15"/>
      <c r="AM60" s="15"/>
      <c r="AN60" s="15"/>
      <c r="AO60" s="15"/>
    </row>
    <row r="61" spans="1:41" s="22" customFormat="1" ht="38.25" x14ac:dyDescent="0.2">
      <c r="A61" s="7" t="s">
        <v>20</v>
      </c>
      <c r="B61" s="18" t="s">
        <v>19</v>
      </c>
      <c r="C61" s="28"/>
      <c r="D61" s="27"/>
      <c r="E61" s="27"/>
      <c r="F61" s="27"/>
      <c r="G61" s="27"/>
      <c r="H61" s="27"/>
      <c r="I61" s="19"/>
      <c r="J61" s="19"/>
      <c r="K61" s="19"/>
      <c r="L61" s="19"/>
      <c r="M61" s="19"/>
      <c r="N61" s="19"/>
      <c r="O61" s="19"/>
      <c r="P61" s="19"/>
      <c r="Q61" s="19"/>
      <c r="R61" s="132"/>
      <c r="S61" s="89"/>
      <c r="T61" s="89"/>
      <c r="U61" s="89"/>
      <c r="V61" s="89"/>
      <c r="W61" s="19"/>
      <c r="X61" s="19"/>
      <c r="Y61" s="19"/>
      <c r="Z61" s="19"/>
      <c r="AA61" s="13"/>
      <c r="AB61" s="19"/>
      <c r="AC61" s="19"/>
      <c r="AD61" s="19"/>
      <c r="AE61" s="13"/>
      <c r="AF61" s="19"/>
      <c r="AG61" s="19"/>
      <c r="AH61" s="19"/>
      <c r="AI61" s="19"/>
      <c r="AJ61" s="19"/>
      <c r="AK61" s="19"/>
      <c r="AL61" s="15"/>
      <c r="AM61" s="15"/>
      <c r="AN61" s="15"/>
      <c r="AO61" s="15"/>
    </row>
    <row r="62" spans="1:41" s="22" customFormat="1" x14ac:dyDescent="0.2">
      <c r="A62" s="7"/>
      <c r="B62" s="42"/>
      <c r="C62" s="28"/>
      <c r="D62" s="27"/>
      <c r="E62" s="27"/>
      <c r="F62" s="27"/>
      <c r="G62" s="27"/>
      <c r="H62" s="27"/>
      <c r="I62" s="19"/>
      <c r="J62" s="19"/>
      <c r="K62" s="19"/>
      <c r="L62" s="19"/>
      <c r="M62" s="19"/>
      <c r="N62" s="19"/>
      <c r="O62" s="19"/>
      <c r="P62" s="19"/>
      <c r="Q62" s="19"/>
      <c r="R62" s="132"/>
      <c r="S62" s="89"/>
      <c r="T62" s="89"/>
      <c r="U62" s="89"/>
      <c r="V62" s="89"/>
      <c r="W62" s="19"/>
      <c r="X62" s="19"/>
      <c r="Y62" s="19"/>
      <c r="Z62" s="19"/>
      <c r="AA62" s="13"/>
      <c r="AB62" s="19"/>
      <c r="AC62" s="19"/>
      <c r="AD62" s="19"/>
      <c r="AE62" s="13"/>
      <c r="AF62" s="19"/>
      <c r="AG62" s="19"/>
      <c r="AH62" s="19"/>
      <c r="AI62" s="19"/>
      <c r="AJ62" s="19"/>
      <c r="AK62" s="19"/>
      <c r="AL62" s="15"/>
      <c r="AM62" s="15"/>
      <c r="AN62" s="15"/>
      <c r="AO62" s="15"/>
    </row>
    <row r="63" spans="1:41" s="22" customFormat="1" x14ac:dyDescent="0.2">
      <c r="A63" s="13" t="s">
        <v>21</v>
      </c>
      <c r="B63" s="66" t="s">
        <v>23</v>
      </c>
      <c r="C63" s="28"/>
      <c r="D63" s="27"/>
      <c r="E63" s="27"/>
      <c r="F63" s="27"/>
      <c r="G63" s="27"/>
      <c r="H63" s="27"/>
      <c r="I63" s="19"/>
      <c r="J63" s="19"/>
      <c r="K63" s="19"/>
      <c r="L63" s="19"/>
      <c r="M63" s="19"/>
      <c r="N63" s="19"/>
      <c r="O63" s="19"/>
      <c r="P63" s="19"/>
      <c r="Q63" s="19"/>
      <c r="R63" s="132"/>
      <c r="S63" s="89"/>
      <c r="T63" s="89"/>
      <c r="U63" s="89"/>
      <c r="V63" s="89"/>
      <c r="W63" s="19"/>
      <c r="X63" s="19"/>
      <c r="Y63" s="19"/>
      <c r="Z63" s="19"/>
      <c r="AA63" s="13"/>
      <c r="AB63" s="19"/>
      <c r="AC63" s="19"/>
      <c r="AD63" s="19"/>
      <c r="AE63" s="13"/>
      <c r="AF63" s="19"/>
      <c r="AG63" s="19"/>
      <c r="AH63" s="19"/>
      <c r="AI63" s="19"/>
      <c r="AJ63" s="19"/>
      <c r="AK63" s="19"/>
      <c r="AL63" s="15"/>
      <c r="AM63" s="15"/>
      <c r="AN63" s="15"/>
      <c r="AO63" s="15"/>
    </row>
    <row r="64" spans="1:41" s="22" customFormat="1" ht="25.5" x14ac:dyDescent="0.2">
      <c r="A64" s="14" t="s">
        <v>22</v>
      </c>
      <c r="B64" s="66" t="s">
        <v>16</v>
      </c>
      <c r="C64" s="28"/>
      <c r="D64" s="27"/>
      <c r="E64" s="27"/>
      <c r="F64" s="27"/>
      <c r="G64" s="27"/>
      <c r="H64" s="27"/>
      <c r="I64" s="19"/>
      <c r="J64" s="19"/>
      <c r="K64" s="19"/>
      <c r="L64" s="19"/>
      <c r="M64" s="19"/>
      <c r="N64" s="19"/>
      <c r="O64" s="19"/>
      <c r="P64" s="19"/>
      <c r="Q64" s="19"/>
      <c r="R64" s="132"/>
      <c r="S64" s="89"/>
      <c r="T64" s="89"/>
      <c r="U64" s="89"/>
      <c r="V64" s="89"/>
      <c r="W64" s="19"/>
      <c r="X64" s="19"/>
      <c r="Y64" s="19"/>
      <c r="Z64" s="19"/>
      <c r="AA64" s="13"/>
      <c r="AB64" s="19"/>
      <c r="AC64" s="19"/>
      <c r="AD64" s="19"/>
      <c r="AE64" s="13"/>
      <c r="AF64" s="19"/>
      <c r="AG64" s="19"/>
      <c r="AH64" s="19"/>
      <c r="AI64" s="19"/>
      <c r="AJ64" s="19"/>
      <c r="AK64" s="19"/>
      <c r="AL64" s="15"/>
      <c r="AM64" s="15"/>
      <c r="AN64" s="15"/>
      <c r="AO64" s="15"/>
    </row>
    <row r="65" spans="1:37" x14ac:dyDescent="0.2">
      <c r="A65" s="13" t="s">
        <v>24</v>
      </c>
      <c r="B65" s="38" t="s">
        <v>25</v>
      </c>
      <c r="C65" s="27"/>
      <c r="D65" s="29"/>
      <c r="E65" s="29"/>
      <c r="F65" s="29"/>
      <c r="G65" s="29"/>
      <c r="H65" s="29"/>
      <c r="I65" s="12"/>
      <c r="J65" s="12"/>
      <c r="K65" s="12"/>
      <c r="L65" s="12"/>
      <c r="M65" s="12"/>
      <c r="N65" s="12"/>
      <c r="O65" s="12"/>
      <c r="P65" s="12"/>
      <c r="Q65" s="12"/>
      <c r="R65" s="133"/>
      <c r="S65" s="134"/>
      <c r="T65" s="134"/>
      <c r="U65" s="89"/>
      <c r="V65" s="134"/>
      <c r="W65" s="12"/>
      <c r="X65" s="12"/>
      <c r="Y65" s="12"/>
      <c r="Z65" s="12"/>
      <c r="AA65" s="12"/>
      <c r="AB65" s="21"/>
      <c r="AC65" s="21"/>
      <c r="AD65" s="12"/>
      <c r="AE65" s="12"/>
      <c r="AF65" s="19"/>
      <c r="AG65" s="12"/>
      <c r="AH65" s="12"/>
      <c r="AI65" s="12"/>
      <c r="AJ65" s="12"/>
      <c r="AK65" s="12"/>
    </row>
    <row r="66" spans="1:37" x14ac:dyDescent="0.2">
      <c r="A66" s="7"/>
      <c r="B66" s="43"/>
      <c r="C66" s="27"/>
      <c r="D66" s="29"/>
      <c r="E66" s="29"/>
      <c r="F66" s="29"/>
      <c r="G66" s="29"/>
      <c r="H66" s="29"/>
      <c r="I66" s="12"/>
      <c r="J66" s="12"/>
      <c r="K66" s="12"/>
      <c r="L66" s="12"/>
      <c r="M66" s="12"/>
      <c r="N66" s="12"/>
      <c r="O66" s="12"/>
      <c r="P66" s="12"/>
      <c r="Q66" s="12"/>
      <c r="R66" s="133"/>
      <c r="S66" s="134"/>
      <c r="T66" s="134"/>
      <c r="U66" s="89"/>
      <c r="V66" s="134"/>
      <c r="W66" s="12"/>
      <c r="X66" s="12"/>
      <c r="Y66" s="12"/>
      <c r="Z66" s="12"/>
      <c r="AA66" s="12"/>
      <c r="AB66" s="21"/>
      <c r="AC66" s="21"/>
      <c r="AD66" s="12"/>
      <c r="AE66" s="12"/>
      <c r="AF66" s="19"/>
      <c r="AG66" s="12"/>
      <c r="AH66" s="12"/>
      <c r="AI66" s="12"/>
      <c r="AJ66" s="12"/>
      <c r="AK66" s="12"/>
    </row>
    <row r="67" spans="1:37" x14ac:dyDescent="0.2">
      <c r="A67" s="7"/>
      <c r="B67" s="38" t="s">
        <v>26</v>
      </c>
      <c r="C67" s="27"/>
      <c r="D67" s="29"/>
      <c r="E67" s="29"/>
      <c r="F67" s="29"/>
      <c r="G67" s="29"/>
      <c r="H67" s="29"/>
      <c r="I67" s="12"/>
      <c r="J67" s="12"/>
      <c r="K67" s="12"/>
      <c r="L67" s="12"/>
      <c r="M67" s="12"/>
      <c r="N67" s="12"/>
      <c r="O67" s="12"/>
      <c r="P67" s="12"/>
      <c r="Q67" s="12"/>
      <c r="R67" s="133"/>
      <c r="S67" s="134"/>
      <c r="T67" s="134"/>
      <c r="U67" s="89"/>
      <c r="V67" s="134"/>
      <c r="W67" s="12"/>
      <c r="X67" s="12"/>
      <c r="Y67" s="12"/>
      <c r="Z67" s="12"/>
      <c r="AA67" s="12"/>
      <c r="AB67" s="21"/>
      <c r="AC67" s="21"/>
      <c r="AD67" s="12"/>
      <c r="AE67" s="12"/>
      <c r="AF67" s="19"/>
      <c r="AG67" s="12"/>
      <c r="AH67" s="12"/>
      <c r="AI67" s="12"/>
      <c r="AJ67" s="12"/>
      <c r="AK67" s="12"/>
    </row>
    <row r="68" spans="1:37" ht="25.5" x14ac:dyDescent="0.2">
      <c r="A68" s="7"/>
      <c r="B68" s="38" t="s">
        <v>27</v>
      </c>
      <c r="C68" s="27"/>
      <c r="D68" s="29"/>
      <c r="E68" s="29"/>
      <c r="F68" s="29"/>
      <c r="G68" s="29"/>
      <c r="H68" s="29"/>
      <c r="I68" s="12"/>
      <c r="J68" s="12"/>
      <c r="K68" s="12"/>
      <c r="L68" s="12"/>
      <c r="M68" s="12"/>
      <c r="N68" s="12"/>
      <c r="O68" s="12"/>
      <c r="P68" s="12"/>
      <c r="Q68" s="12"/>
      <c r="R68" s="109"/>
      <c r="S68" s="110"/>
      <c r="T68" s="110"/>
      <c r="U68" s="87"/>
      <c r="V68" s="12"/>
      <c r="W68" s="12"/>
      <c r="X68" s="12"/>
      <c r="Y68" s="12"/>
      <c r="Z68" s="12"/>
      <c r="AA68" s="12"/>
      <c r="AB68" s="21"/>
      <c r="AC68" s="21"/>
      <c r="AD68" s="12"/>
      <c r="AE68" s="12"/>
      <c r="AF68" s="19"/>
      <c r="AG68" s="12"/>
      <c r="AH68" s="12"/>
      <c r="AI68" s="12"/>
      <c r="AJ68" s="12"/>
      <c r="AK68" s="12"/>
    </row>
    <row r="69" spans="1:37" x14ac:dyDescent="0.2">
      <c r="A69" s="7"/>
      <c r="B69" s="43"/>
      <c r="C69" s="27"/>
      <c r="D69" s="29"/>
      <c r="E69" s="29"/>
      <c r="F69" s="29"/>
      <c r="G69" s="29"/>
      <c r="H69" s="29"/>
      <c r="I69" s="12"/>
      <c r="J69" s="12"/>
      <c r="K69" s="12"/>
      <c r="L69" s="12"/>
      <c r="M69" s="12"/>
      <c r="N69" s="12"/>
      <c r="O69" s="12"/>
      <c r="P69" s="12"/>
      <c r="Q69" s="12"/>
      <c r="R69" s="109"/>
      <c r="S69" s="110"/>
      <c r="T69" s="110"/>
      <c r="U69" s="87"/>
      <c r="V69" s="12"/>
      <c r="W69" s="12"/>
      <c r="X69" s="12"/>
      <c r="Y69" s="12"/>
      <c r="Z69" s="12"/>
      <c r="AA69" s="12"/>
      <c r="AB69" s="21"/>
      <c r="AC69" s="21"/>
      <c r="AD69" s="12"/>
      <c r="AE69" s="12"/>
      <c r="AF69" s="19"/>
      <c r="AG69" s="12"/>
      <c r="AH69" s="12"/>
      <c r="AI69" s="12"/>
      <c r="AJ69" s="12"/>
      <c r="AK69" s="12"/>
    </row>
  </sheetData>
  <mergeCells count="55">
    <mergeCell ref="AH13:AH15"/>
    <mergeCell ref="AE1:AK1"/>
    <mergeCell ref="A4:AI4"/>
    <mergeCell ref="AF6:AK6"/>
    <mergeCell ref="AE7:AK7"/>
    <mergeCell ref="AF8:AK8"/>
    <mergeCell ref="AF9:AK9"/>
    <mergeCell ref="A11:A15"/>
    <mergeCell ref="B11:B12"/>
    <mergeCell ref="C11:Q11"/>
    <mergeCell ref="R11:V12"/>
    <mergeCell ref="W11:AK11"/>
    <mergeCell ref="C12:F12"/>
    <mergeCell ref="G12:J12"/>
    <mergeCell ref="K12:O12"/>
    <mergeCell ref="P12:Q12"/>
    <mergeCell ref="AA12:AD12"/>
    <mergeCell ref="AE12:AI12"/>
    <mergeCell ref="AJ12:AK12"/>
    <mergeCell ref="B13:B14"/>
    <mergeCell ref="C13:C15"/>
    <mergeCell ref="D13:D15"/>
    <mergeCell ref="F13:F15"/>
    <mergeCell ref="G13:G15"/>
    <mergeCell ref="H13:H15"/>
    <mergeCell ref="I13:I15"/>
    <mergeCell ref="K13:K15"/>
    <mergeCell ref="L13:L15"/>
    <mergeCell ref="M13:M15"/>
    <mergeCell ref="W12:Z12"/>
    <mergeCell ref="O13:O15"/>
    <mergeCell ref="P13:P15"/>
    <mergeCell ref="Q13:Q15"/>
    <mergeCell ref="R13:R15"/>
    <mergeCell ref="S13:S15"/>
    <mergeCell ref="T13:T15"/>
    <mergeCell ref="N13:N15"/>
    <mergeCell ref="AC13:AC15"/>
    <mergeCell ref="AE13:AE15"/>
    <mergeCell ref="AF13:AF15"/>
    <mergeCell ref="U13:U15"/>
    <mergeCell ref="V13:V15"/>
    <mergeCell ref="W13:W15"/>
    <mergeCell ref="X13:X15"/>
    <mergeCell ref="Z13:Z15"/>
    <mergeCell ref="AG13:AG15"/>
    <mergeCell ref="AI13:AI15"/>
    <mergeCell ref="AJ13:AJ15"/>
    <mergeCell ref="AK13:AK15"/>
    <mergeCell ref="E13:E15"/>
    <mergeCell ref="J13:J15"/>
    <mergeCell ref="Y13:Y15"/>
    <mergeCell ref="AD13:AD15"/>
    <mergeCell ref="AA13:AA15"/>
    <mergeCell ref="AB13:AB15"/>
  </mergeCells>
  <pageMargins left="0.70866141732283472" right="0.70866141732283472" top="0.74803149606299213" bottom="0.74803149606299213" header="0.31496062992125984" footer="0.31496062992125984"/>
  <pageSetup paperSize="287" scale="44" fitToHeight="2" orientation="landscape" r:id="rId1"/>
  <rowBreaks count="1" manualBreakCount="1">
    <brk id="56" max="34" man="1"/>
  </rowBreaks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 прилож. 1.1</vt:lpstr>
      <vt:lpstr>прил 1.2.</vt:lpstr>
      <vt:lpstr>прил 2.2</vt:lpstr>
      <vt:lpstr>2015 год Пр 1.2 </vt:lpstr>
      <vt:lpstr>2016 год Пр 1.2</vt:lpstr>
      <vt:lpstr>2017 год Пр 1.2</vt:lpstr>
      <vt:lpstr>2018 год Пр 1.2</vt:lpstr>
      <vt:lpstr>2019 год Пр 1.2</vt:lpstr>
      <vt:lpstr>' прилож. 1.1'!Область_печати</vt:lpstr>
      <vt:lpstr>'2015 год Пр 1.2 '!Область_печати</vt:lpstr>
      <vt:lpstr>'2019 год Пр 1.2'!Область_печати</vt:lpstr>
      <vt:lpstr>'прил 1.2.'!Область_печати</vt:lpstr>
    </vt:vector>
  </TitlesOfParts>
  <Company>ussseti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pts3</dc:creator>
  <cp:lastModifiedBy>buh7</cp:lastModifiedBy>
  <cp:lastPrinted>2014-07-18T03:46:07Z</cp:lastPrinted>
  <dcterms:created xsi:type="dcterms:W3CDTF">2011-04-05T03:17:26Z</dcterms:created>
  <dcterms:modified xsi:type="dcterms:W3CDTF">2017-07-14T01:50:40Z</dcterms:modified>
</cp:coreProperties>
</file>