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48" windowWidth="17400" windowHeight="10860" tabRatio="722" firstSheet="1" activeTab="4"/>
  </bookViews>
  <sheets>
    <sheet name="Расшифровка затрат" sheetId="62" r:id="rId1"/>
    <sheet name="приложение 6.1" sheetId="10" r:id="rId2"/>
    <sheet name="приложение 6.3" sheetId="8" r:id="rId3"/>
    <sheet name="приложение 7.1" sheetId="65" r:id="rId4"/>
    <sheet name="приложение 7.2" sheetId="64" r:id="rId5"/>
    <sheet name="приложение 9 с расшиф" sheetId="66" r:id="rId6"/>
    <sheet name="приложение 9" sheetId="46" r:id="rId7"/>
    <sheet name="Содерж" sheetId="57" r:id="rId8"/>
    <sheet name="титул" sheetId="61" r:id="rId9"/>
    <sheet name="Лист2" sheetId="60" r:id="rId10"/>
  </sheets>
  <externalReferences>
    <externalReference r:id="rId11"/>
  </externalReferences>
  <definedNames>
    <definedName name="_xlnm.Print_Titles" localSheetId="1">'приложение 6.1'!$18:$20</definedName>
    <definedName name="_xlnm.Print_Titles" localSheetId="3">'приложение 7.1'!$18:$20</definedName>
    <definedName name="_xlnm.Print_Titles" localSheetId="4">'приложение 7.2'!$19:$21</definedName>
    <definedName name="_xlnm.Print_Titles" localSheetId="0">'Расшифровка затрат'!$18:$20</definedName>
    <definedName name="_xlnm.Print_Area" localSheetId="2">'приложение 6.3'!$A$1:$F$28</definedName>
  </definedNames>
  <calcPr calcId="144525"/>
</workbook>
</file>

<file path=xl/calcChain.xml><?xml version="1.0" encoding="utf-8"?>
<calcChain xmlns="http://schemas.openxmlformats.org/spreadsheetml/2006/main">
  <c r="S32" i="66" l="1"/>
  <c r="T32" i="66"/>
  <c r="U32" i="66"/>
  <c r="V32" i="66"/>
  <c r="R32" i="66"/>
  <c r="V34" i="66"/>
  <c r="V33" i="66"/>
  <c r="N32" i="66"/>
  <c r="O32" i="66"/>
  <c r="P32" i="66"/>
  <c r="Q32" i="66"/>
  <c r="M32" i="66"/>
  <c r="I32" i="66"/>
  <c r="J32" i="66"/>
  <c r="K32" i="66"/>
  <c r="L32" i="66"/>
  <c r="H32" i="66"/>
  <c r="L34" i="66"/>
  <c r="L33" i="66"/>
  <c r="Q35" i="66"/>
  <c r="Q34" i="66"/>
  <c r="Q33" i="66"/>
  <c r="G34" i="66"/>
  <c r="G33" i="66"/>
  <c r="F32" i="66"/>
  <c r="E32" i="66"/>
  <c r="D32" i="66"/>
  <c r="C32" i="66"/>
  <c r="G32" i="66" l="1"/>
  <c r="Q20" i="46"/>
  <c r="L20" i="46"/>
  <c r="G28" i="66"/>
  <c r="E36" i="65" l="1"/>
  <c r="I36" i="65"/>
  <c r="T67" i="65" l="1"/>
  <c r="T69" i="65"/>
  <c r="T68" i="65"/>
  <c r="T65" i="65"/>
  <c r="T64" i="65"/>
  <c r="T46" i="65"/>
  <c r="T36" i="65"/>
  <c r="T24" i="65"/>
  <c r="M23" i="65"/>
  <c r="L23" i="65"/>
  <c r="K23" i="65"/>
  <c r="J23" i="65"/>
  <c r="H23" i="65"/>
  <c r="G23" i="65"/>
  <c r="F23" i="65"/>
  <c r="D23" i="65"/>
  <c r="C23" i="65"/>
  <c r="M22" i="65"/>
  <c r="L22" i="65"/>
  <c r="K22" i="65"/>
  <c r="J22" i="65"/>
  <c r="H22" i="65"/>
  <c r="G22" i="65"/>
  <c r="F22" i="65"/>
  <c r="D22" i="65"/>
  <c r="C22" i="65"/>
  <c r="AJ24" i="64"/>
  <c r="AI24" i="64"/>
  <c r="AH24" i="64"/>
  <c r="AG24" i="64"/>
  <c r="AD24" i="64"/>
  <c r="AC24" i="64"/>
  <c r="V24" i="64"/>
  <c r="U24" i="64"/>
  <c r="T24" i="64"/>
  <c r="R24" i="64"/>
  <c r="Q24" i="64"/>
  <c r="P24" i="64"/>
  <c r="O24" i="64"/>
  <c r="M24" i="64"/>
  <c r="G24" i="64"/>
  <c r="F24" i="64"/>
  <c r="E24" i="64"/>
  <c r="AJ23" i="64"/>
  <c r="AI23" i="64"/>
  <c r="AH23" i="64"/>
  <c r="AG23" i="64"/>
  <c r="AD23" i="64"/>
  <c r="AC23" i="64"/>
  <c r="V23" i="64"/>
  <c r="U23" i="64"/>
  <c r="T23" i="64"/>
  <c r="R23" i="64"/>
  <c r="Q23" i="64"/>
  <c r="P23" i="64"/>
  <c r="O23" i="64"/>
  <c r="M23" i="64"/>
  <c r="G23" i="64"/>
  <c r="F23" i="64"/>
  <c r="E23" i="64"/>
  <c r="C24" i="64"/>
  <c r="C23" i="64"/>
  <c r="V23" i="10"/>
  <c r="V43" i="10"/>
  <c r="V41" i="10"/>
  <c r="R23" i="10"/>
  <c r="D23" i="10"/>
  <c r="C23" i="10"/>
  <c r="R22" i="62" l="1"/>
  <c r="Q22" i="62"/>
  <c r="P22" i="62"/>
  <c r="O22" i="62"/>
  <c r="N22" i="62"/>
  <c r="E22" i="62"/>
  <c r="D22" i="62"/>
  <c r="U19" i="66" l="1"/>
  <c r="T19" i="66"/>
  <c r="P19" i="66"/>
  <c r="O19" i="66"/>
  <c r="K19" i="66"/>
  <c r="J19" i="66"/>
  <c r="F19" i="66"/>
  <c r="E19" i="66"/>
  <c r="V28" i="66"/>
  <c r="V29" i="66"/>
  <c r="V30" i="66"/>
  <c r="V31" i="66"/>
  <c r="V27" i="66"/>
  <c r="Q28" i="66"/>
  <c r="Q29" i="66"/>
  <c r="Q30" i="66"/>
  <c r="Q31" i="66"/>
  <c r="Q27" i="66"/>
  <c r="S26" i="66"/>
  <c r="R26" i="66"/>
  <c r="S20" i="66"/>
  <c r="S19" i="66" s="1"/>
  <c r="R20" i="66"/>
  <c r="N26" i="66"/>
  <c r="M26" i="66"/>
  <c r="M19" i="66" s="1"/>
  <c r="H26" i="66"/>
  <c r="I26" i="66"/>
  <c r="L31" i="66"/>
  <c r="L30" i="66"/>
  <c r="L29" i="66"/>
  <c r="L28" i="66"/>
  <c r="L27" i="66"/>
  <c r="G29" i="66"/>
  <c r="G30" i="66"/>
  <c r="G31" i="66"/>
  <c r="G27" i="66"/>
  <c r="D26" i="66"/>
  <c r="C26" i="66"/>
  <c r="V25" i="66"/>
  <c r="V24" i="66"/>
  <c r="V23" i="66"/>
  <c r="V22" i="66"/>
  <c r="V21" i="66"/>
  <c r="Q22" i="66"/>
  <c r="Q23" i="66"/>
  <c r="Q24" i="66"/>
  <c r="Q25" i="66"/>
  <c r="Q21" i="66"/>
  <c r="N20" i="66"/>
  <c r="Q20" i="66" s="1"/>
  <c r="I20" i="66"/>
  <c r="I19" i="66" s="1"/>
  <c r="H20" i="66"/>
  <c r="L22" i="66"/>
  <c r="L23" i="66"/>
  <c r="L24" i="66"/>
  <c r="L25" i="66"/>
  <c r="L21" i="66"/>
  <c r="G22" i="66"/>
  <c r="G23" i="66"/>
  <c r="G24" i="66"/>
  <c r="G25" i="66"/>
  <c r="G21" i="66"/>
  <c r="D20" i="66"/>
  <c r="C20" i="66"/>
  <c r="V35" i="66"/>
  <c r="L35" i="66"/>
  <c r="G35" i="66"/>
  <c r="H19" i="66" l="1"/>
  <c r="D19" i="66"/>
  <c r="V20" i="66"/>
  <c r="N19" i="66"/>
  <c r="R19" i="66"/>
  <c r="C19" i="66"/>
  <c r="G26" i="66"/>
  <c r="L26" i="66"/>
  <c r="Q26" i="66"/>
  <c r="Q19" i="66" s="1"/>
  <c r="V26" i="66"/>
  <c r="V19" i="66" s="1"/>
  <c r="L20" i="66"/>
  <c r="G20" i="66"/>
  <c r="G20" i="46"/>
  <c r="V20" i="46"/>
  <c r="D64" i="65"/>
  <c r="C64" i="65"/>
  <c r="L19" i="46"/>
  <c r="G19" i="46"/>
  <c r="L19" i="66" l="1"/>
  <c r="G19" i="66"/>
  <c r="V49" i="64"/>
  <c r="V51" i="64"/>
  <c r="T53" i="64"/>
  <c r="E54" i="62"/>
  <c r="P53" i="64" l="1"/>
  <c r="P51" i="64" s="1"/>
  <c r="M53" i="64"/>
  <c r="P52" i="64"/>
  <c r="O52" i="64"/>
  <c r="M52" i="64"/>
  <c r="F51" i="64"/>
  <c r="E51" i="64"/>
  <c r="C51" i="64"/>
  <c r="P50" i="64"/>
  <c r="O50" i="64"/>
  <c r="M50" i="64"/>
  <c r="P49" i="64"/>
  <c r="O49" i="64"/>
  <c r="M49" i="64"/>
  <c r="M51" i="64" l="1"/>
  <c r="Q68" i="65"/>
  <c r="R68" i="65" s="1"/>
  <c r="Q69" i="65"/>
  <c r="R69" i="65" s="1"/>
  <c r="H21" i="65"/>
  <c r="F21" i="65"/>
  <c r="L21" i="65"/>
  <c r="M67" i="65"/>
  <c r="M54" i="65"/>
  <c r="M46" i="65" s="1"/>
  <c r="M21" i="65" s="1"/>
  <c r="M44" i="65"/>
  <c r="M33" i="65"/>
  <c r="M32" i="65"/>
  <c r="M31" i="65"/>
  <c r="K46" i="65"/>
  <c r="K36" i="65"/>
  <c r="I46" i="65"/>
  <c r="I21" i="65" s="1"/>
  <c r="E64" i="65"/>
  <c r="E67" i="65"/>
  <c r="D67" i="65"/>
  <c r="D21" i="65" s="1"/>
  <c r="C67" i="65"/>
  <c r="C24" i="65"/>
  <c r="E46" i="65"/>
  <c r="G22" i="64"/>
  <c r="F22" i="64"/>
  <c r="E22" i="64"/>
  <c r="C22" i="64"/>
  <c r="U38" i="64"/>
  <c r="P38" i="64" s="1"/>
  <c r="T40" i="64"/>
  <c r="T41" i="64"/>
  <c r="T42" i="64"/>
  <c r="T43" i="64"/>
  <c r="T44" i="64"/>
  <c r="T45" i="64"/>
  <c r="T46" i="64"/>
  <c r="T47" i="64"/>
  <c r="T48" i="64"/>
  <c r="T39" i="64"/>
  <c r="T38" i="64" s="1"/>
  <c r="O38" i="64" s="1"/>
  <c r="R38" i="64"/>
  <c r="M38" i="64" s="1"/>
  <c r="U51" i="64"/>
  <c r="R51" i="64"/>
  <c r="O53" i="64"/>
  <c r="O51" i="64" s="1"/>
  <c r="AJ22" i="64"/>
  <c r="AD32" i="64"/>
  <c r="AD22" i="64" s="1"/>
  <c r="U32" i="64"/>
  <c r="P32" i="64" s="1"/>
  <c r="V32" i="64"/>
  <c r="Q32" i="64" s="1"/>
  <c r="T34" i="64"/>
  <c r="T35" i="64"/>
  <c r="T32" i="64" s="1"/>
  <c r="O32" i="64" s="1"/>
  <c r="T36" i="64"/>
  <c r="T37" i="64"/>
  <c r="T33" i="64"/>
  <c r="R32" i="64"/>
  <c r="M32" i="64" s="1"/>
  <c r="AD25" i="64"/>
  <c r="V25" i="64"/>
  <c r="Q25" i="64" s="1"/>
  <c r="Q22" i="64" s="1"/>
  <c r="U25" i="64"/>
  <c r="P25" i="64" s="1"/>
  <c r="P22" i="64" s="1"/>
  <c r="R25" i="64"/>
  <c r="M25" i="64" s="1"/>
  <c r="T31" i="64"/>
  <c r="T30" i="64"/>
  <c r="T29" i="64"/>
  <c r="T28" i="64"/>
  <c r="T27" i="64"/>
  <c r="I23" i="65" l="1"/>
  <c r="I22" i="65"/>
  <c r="U22" i="64"/>
  <c r="V22" i="64"/>
  <c r="R22" i="64"/>
  <c r="T51" i="64"/>
  <c r="Q67" i="65"/>
  <c r="R67" i="65" s="1"/>
  <c r="T25" i="64"/>
  <c r="E43" i="10"/>
  <c r="S45" i="10"/>
  <c r="R45" i="10"/>
  <c r="P45" i="10"/>
  <c r="N45" i="10"/>
  <c r="S44" i="10"/>
  <c r="R44" i="10"/>
  <c r="D43" i="10"/>
  <c r="R43" i="10" s="1"/>
  <c r="C43" i="10"/>
  <c r="P41" i="10"/>
  <c r="N41" i="10"/>
  <c r="E41" i="10"/>
  <c r="D41" i="10"/>
  <c r="C41" i="10"/>
  <c r="S42" i="10"/>
  <c r="S34" i="10"/>
  <c r="V34" i="10" s="1"/>
  <c r="R34" i="10"/>
  <c r="S30" i="10"/>
  <c r="V30" i="10" s="1"/>
  <c r="V22" i="10" s="1"/>
  <c r="R30" i="10"/>
  <c r="S24" i="10"/>
  <c r="V24" i="10" s="1"/>
  <c r="R24" i="10"/>
  <c r="T42" i="10" l="1"/>
  <c r="V42" i="10"/>
  <c r="T44" i="10"/>
  <c r="V44" i="10"/>
  <c r="T45" i="10"/>
  <c r="V45" i="10"/>
  <c r="T22" i="64"/>
  <c r="O25" i="64"/>
  <c r="O22" i="64" s="1"/>
  <c r="M22" i="64" s="1"/>
  <c r="T24" i="10"/>
  <c r="E22" i="10"/>
  <c r="E23" i="10" s="1"/>
  <c r="T34" i="10"/>
  <c r="S41" i="10"/>
  <c r="T41" i="10" s="1"/>
  <c r="C22" i="10"/>
  <c r="D22" i="10" s="1"/>
  <c r="R22" i="10" s="1"/>
  <c r="S43" i="10"/>
  <c r="T43" i="10" s="1"/>
  <c r="P22" i="10"/>
  <c r="P23" i="10" s="1"/>
  <c r="T30" i="10"/>
  <c r="N43" i="10"/>
  <c r="P43" i="10"/>
  <c r="F52" i="62"/>
  <c r="G52" i="62"/>
  <c r="H52" i="62"/>
  <c r="I52" i="62"/>
  <c r="J52" i="62"/>
  <c r="K52" i="62"/>
  <c r="L52" i="62"/>
  <c r="M52" i="62"/>
  <c r="N52" i="62"/>
  <c r="O52" i="62"/>
  <c r="P52" i="62"/>
  <c r="Q52" i="62"/>
  <c r="R52" i="62"/>
  <c r="R21" i="62" s="1"/>
  <c r="D52" i="62"/>
  <c r="D21" i="62" s="1"/>
  <c r="F38" i="62"/>
  <c r="G38" i="62"/>
  <c r="H38" i="62"/>
  <c r="I38" i="62"/>
  <c r="J38" i="62"/>
  <c r="N38" i="62"/>
  <c r="O38" i="62"/>
  <c r="P38" i="62"/>
  <c r="Q38" i="62"/>
  <c r="E52" i="62"/>
  <c r="E21" i="62" s="1"/>
  <c r="E41" i="62"/>
  <c r="E42" i="62"/>
  <c r="E43" i="62"/>
  <c r="E44" i="62"/>
  <c r="E45" i="62"/>
  <c r="E46" i="62"/>
  <c r="E47" i="62"/>
  <c r="E48" i="62"/>
  <c r="E49" i="62"/>
  <c r="E40" i="62"/>
  <c r="E38" i="62" s="1"/>
  <c r="F31" i="62"/>
  <c r="G31" i="62"/>
  <c r="H31" i="62"/>
  <c r="I31" i="62"/>
  <c r="J31" i="62"/>
  <c r="N31" i="62"/>
  <c r="O31" i="62"/>
  <c r="P31" i="62"/>
  <c r="Q31" i="62"/>
  <c r="E34" i="62"/>
  <c r="E35" i="62"/>
  <c r="E36" i="62"/>
  <c r="E37" i="62"/>
  <c r="E33" i="62"/>
  <c r="E31" i="62" s="1"/>
  <c r="F24" i="62"/>
  <c r="G24" i="62"/>
  <c r="H24" i="62"/>
  <c r="I24" i="62"/>
  <c r="J24" i="62"/>
  <c r="N24" i="62"/>
  <c r="O24" i="62"/>
  <c r="O21" i="62" s="1"/>
  <c r="P24" i="62"/>
  <c r="Q24" i="62"/>
  <c r="Q21" i="62" s="1"/>
  <c r="E27" i="62"/>
  <c r="E28" i="62"/>
  <c r="E29" i="62"/>
  <c r="E30" i="62"/>
  <c r="E26" i="62"/>
  <c r="E24" i="62" s="1"/>
  <c r="N22" i="10" l="1"/>
  <c r="N23" i="10" s="1"/>
  <c r="S22" i="10"/>
  <c r="T22" i="10"/>
  <c r="S23" i="10"/>
  <c r="T23" i="10" s="1"/>
  <c r="P21" i="62"/>
  <c r="N21" i="62"/>
  <c r="E24" i="65"/>
  <c r="E21" i="65" s="1"/>
  <c r="E23" i="65" l="1"/>
  <c r="T21" i="65"/>
  <c r="T23" i="65" s="1"/>
  <c r="E22" i="65"/>
  <c r="T22" i="65" s="1"/>
  <c r="Q66" i="65"/>
  <c r="R66" i="65" s="1"/>
  <c r="K65" i="65"/>
  <c r="K64" i="65" s="1"/>
  <c r="K21" i="65" s="1"/>
  <c r="I65" i="65"/>
  <c r="H65" i="65"/>
  <c r="G65" i="65"/>
  <c r="F65" i="65"/>
  <c r="L52" i="65"/>
  <c r="E52" i="65"/>
  <c r="Q52" i="65" s="1"/>
  <c r="C52" i="65"/>
  <c r="L51" i="65"/>
  <c r="E51" i="65"/>
  <c r="Q51" i="65" s="1"/>
  <c r="C51" i="65"/>
  <c r="L50" i="65"/>
  <c r="E50" i="65"/>
  <c r="Q50" i="65" s="1"/>
  <c r="C50" i="65"/>
  <c r="L49" i="65"/>
  <c r="E49" i="65"/>
  <c r="Q49" i="65" s="1"/>
  <c r="C49" i="65"/>
  <c r="L48" i="65"/>
  <c r="K48" i="65"/>
  <c r="M48" i="65" s="1"/>
  <c r="C48" i="65"/>
  <c r="Q47" i="65"/>
  <c r="R47" i="65" s="1"/>
  <c r="J46" i="65"/>
  <c r="G46" i="65"/>
  <c r="C46" i="65"/>
  <c r="R39" i="65"/>
  <c r="L39" i="65"/>
  <c r="E39" i="65"/>
  <c r="C39" i="65"/>
  <c r="L38" i="65"/>
  <c r="K38" i="65"/>
  <c r="M38" i="65" s="1"/>
  <c r="C38" i="65"/>
  <c r="R37" i="65"/>
  <c r="J36" i="65"/>
  <c r="G36" i="65"/>
  <c r="C36" i="65"/>
  <c r="M29" i="65"/>
  <c r="E29" i="65" s="1"/>
  <c r="Q29" i="65" s="1"/>
  <c r="R29" i="65" s="1"/>
  <c r="L29" i="65"/>
  <c r="C29" i="65"/>
  <c r="M28" i="65"/>
  <c r="L28" i="65"/>
  <c r="E28" i="65"/>
  <c r="Q28" i="65" s="1"/>
  <c r="C28" i="65"/>
  <c r="M27" i="65"/>
  <c r="E27" i="65" s="1"/>
  <c r="Q27" i="65" s="1"/>
  <c r="R27" i="65" s="1"/>
  <c r="L27" i="65"/>
  <c r="C27" i="65"/>
  <c r="L26" i="65"/>
  <c r="K26" i="65"/>
  <c r="C26" i="65"/>
  <c r="Q25" i="65"/>
  <c r="S25" i="65" s="1"/>
  <c r="J24" i="65"/>
  <c r="G24" i="65"/>
  <c r="J21" i="65" l="1"/>
  <c r="G21" i="65"/>
  <c r="C21" i="65"/>
  <c r="R25" i="65"/>
  <c r="R49" i="65"/>
  <c r="S49" i="65"/>
  <c r="R51" i="65"/>
  <c r="S51" i="65"/>
  <c r="S28" i="65"/>
  <c r="R28" i="65"/>
  <c r="E38" i="65"/>
  <c r="E48" i="65"/>
  <c r="R50" i="65"/>
  <c r="S50" i="65"/>
  <c r="R52" i="65"/>
  <c r="S52" i="65"/>
  <c r="M26" i="65"/>
  <c r="S27" i="65"/>
  <c r="S29" i="65"/>
  <c r="S47" i="65"/>
  <c r="S66" i="65"/>
  <c r="Q48" i="65" l="1"/>
  <c r="P38" i="65"/>
  <c r="Q38" i="65" s="1"/>
  <c r="R38" i="65" s="1"/>
  <c r="O38" i="65"/>
  <c r="N38" i="65"/>
  <c r="Q64" i="65"/>
  <c r="O64" i="65"/>
  <c r="N64" i="65"/>
  <c r="E26" i="65"/>
  <c r="R48" i="65" l="1"/>
  <c r="S48" i="65"/>
  <c r="O65" i="65"/>
  <c r="N65" i="65"/>
  <c r="Q65" i="65"/>
  <c r="Q26" i="65"/>
  <c r="R64" i="65"/>
  <c r="Q36" i="65"/>
  <c r="O36" i="65"/>
  <c r="N36" i="65"/>
  <c r="Q46" i="65"/>
  <c r="O46" i="65"/>
  <c r="N46" i="65"/>
  <c r="O24" i="65" l="1"/>
  <c r="N24" i="65"/>
  <c r="Q24" i="65"/>
  <c r="R46" i="65"/>
  <c r="R36" i="65"/>
  <c r="S26" i="65"/>
  <c r="R26" i="65"/>
  <c r="R65" i="65"/>
  <c r="L46" i="62"/>
  <c r="C46" i="62"/>
  <c r="L43" i="62"/>
  <c r="C43" i="62"/>
  <c r="L42" i="62"/>
  <c r="C42" i="62"/>
  <c r="L41" i="62"/>
  <c r="C41" i="62"/>
  <c r="L40" i="62"/>
  <c r="L38" i="62" s="1"/>
  <c r="K40" i="62"/>
  <c r="K38" i="62" s="1"/>
  <c r="C40" i="62"/>
  <c r="C38" i="62"/>
  <c r="L34" i="62"/>
  <c r="C34" i="62"/>
  <c r="L33" i="62"/>
  <c r="L31" i="62" s="1"/>
  <c r="K33" i="62"/>
  <c r="K31" i="62" s="1"/>
  <c r="C33" i="62"/>
  <c r="C31" i="62"/>
  <c r="M29" i="62"/>
  <c r="L29" i="62"/>
  <c r="C29" i="62"/>
  <c r="M28" i="62"/>
  <c r="L28" i="62"/>
  <c r="C28" i="62"/>
  <c r="M27" i="62"/>
  <c r="L27" i="62"/>
  <c r="C27" i="62"/>
  <c r="L26" i="62"/>
  <c r="K26" i="62"/>
  <c r="C26" i="62"/>
  <c r="C24" i="62"/>
  <c r="I21" i="62"/>
  <c r="H21" i="62"/>
  <c r="G21" i="62"/>
  <c r="F21" i="62"/>
  <c r="C21" i="62"/>
  <c r="C27" i="57"/>
  <c r="M26" i="62" l="1"/>
  <c r="M24" i="62" s="1"/>
  <c r="K24" i="62"/>
  <c r="L24" i="62"/>
  <c r="O21" i="65"/>
  <c r="N21" i="65"/>
  <c r="Q21" i="65"/>
  <c r="R24" i="65"/>
  <c r="K21" i="62"/>
  <c r="J21" i="62"/>
  <c r="M33" i="62"/>
  <c r="M31" i="62" s="1"/>
  <c r="M40" i="62"/>
  <c r="M38" i="62" s="1"/>
  <c r="N22" i="65" l="1"/>
  <c r="N23" i="65"/>
  <c r="Q22" i="65"/>
  <c r="R22" i="65" s="1"/>
  <c r="Q23" i="65"/>
  <c r="R23" i="65" s="1"/>
  <c r="O23" i="65"/>
  <c r="O22" i="65"/>
  <c r="L21" i="62"/>
  <c r="R21" i="65"/>
  <c r="M21" i="62"/>
  <c r="S46" i="10" l="1"/>
  <c r="U46" i="10" s="1"/>
  <c r="T46" i="10" l="1"/>
</calcChain>
</file>

<file path=xl/sharedStrings.xml><?xml version="1.0" encoding="utf-8"?>
<sst xmlns="http://schemas.openxmlformats.org/spreadsheetml/2006/main" count="569" uniqueCount="248">
  <si>
    <t>№ п/п</t>
  </si>
  <si>
    <t>№№</t>
  </si>
  <si>
    <t>Причины отклонений</t>
  </si>
  <si>
    <t>всего</t>
  </si>
  <si>
    <t>план</t>
  </si>
  <si>
    <t>факт</t>
  </si>
  <si>
    <t xml:space="preserve">ВСЕГО, </t>
  </si>
  <si>
    <t>Ввод мощностей</t>
  </si>
  <si>
    <t>Наименование проекта</t>
  </si>
  <si>
    <t>МВт, Гкал/час, км, МВА</t>
  </si>
  <si>
    <t>в том числе</t>
  </si>
  <si>
    <t>план*</t>
  </si>
  <si>
    <t>Вывод мощностей</t>
  </si>
  <si>
    <t>уточнения стоимости по результатам утвержденной ПСД</t>
  </si>
  <si>
    <t>в том числе за счет</t>
  </si>
  <si>
    <t>%</t>
  </si>
  <si>
    <t>Техническое перевооружение и реконструкция</t>
  </si>
  <si>
    <t>Утверждаю</t>
  </si>
  <si>
    <t>М.П.</t>
  </si>
  <si>
    <t>Приложение  № 9</t>
  </si>
  <si>
    <t>Наименование объекта*</t>
  </si>
  <si>
    <t>Технические характеристики созданных объектов</t>
  </si>
  <si>
    <t xml:space="preserve">Подстанции </t>
  </si>
  <si>
    <t>Линии электропередачи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</si>
  <si>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</si>
  <si>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</si>
  <si>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</si>
  <si>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</si>
  <si>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</si>
  <si>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</si>
  <si>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</si>
  <si>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</si>
  <si>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</si>
  <si>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</si>
  <si>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</si>
  <si>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</si>
  <si>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</si>
  <si>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Фактически профинансировано, млн. руб.</t>
  </si>
  <si>
    <t>Оклонение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</si>
  <si>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</si>
  <si>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Отчет о вводах/выводах объектов
(представляется ежеквартально)</t>
  </si>
  <si>
    <t>Генерирующие объекты</t>
  </si>
  <si>
    <t>мощность, МВт</t>
  </si>
  <si>
    <t>тепловая энергия, 
Гкал/час</t>
  </si>
  <si>
    <t>к Приказу Минэнерго России</t>
  </si>
  <si>
    <t>от 24.03.2010 № 114</t>
  </si>
  <si>
    <t>Отчет об источниках финансирования инвестиционной программы</t>
  </si>
  <si>
    <t>директор МУП " Уссурийск-Электросеть"</t>
  </si>
  <si>
    <t>Приложение № 6.3</t>
  </si>
  <si>
    <t>Модернизация ТП (РП)</t>
  </si>
  <si>
    <t>Приложение № 6.1</t>
  </si>
  <si>
    <t>№ п/п.</t>
  </si>
  <si>
    <t xml:space="preserve">наименование объекта </t>
  </si>
  <si>
    <t>Остаток стоимости на начало года</t>
  </si>
  <si>
    <t xml:space="preserve"> Объем финансирования                                                                  </t>
  </si>
  <si>
    <t>Освоено (закрыто актами выполнен -       ных работ),           млн.руб.</t>
  </si>
  <si>
    <t>Введено ( оформлено актами ввода в эксплуатацию), млн.руб.</t>
  </si>
  <si>
    <t>Осталось профинансировать по результатам отчетного периода</t>
  </si>
  <si>
    <t>Отклонение</t>
  </si>
  <si>
    <t>I кв.</t>
  </si>
  <si>
    <t>II кв.</t>
  </si>
  <si>
    <t>III кв.</t>
  </si>
  <si>
    <t>IV кв.</t>
  </si>
  <si>
    <t>млн.руб.</t>
  </si>
  <si>
    <t>уточнения стоимости по результатам закупочных процедур</t>
  </si>
  <si>
    <t>ВСЕГО</t>
  </si>
  <si>
    <t>1</t>
  </si>
  <si>
    <t>1.1</t>
  </si>
  <si>
    <t>Энергоснабжение и повышение энергетической эффективности</t>
  </si>
  <si>
    <t xml:space="preserve">в том числе : </t>
  </si>
  <si>
    <t>Ф1, Ф2 - ул. Норководов (КТП708, КТП711)</t>
  </si>
  <si>
    <t>Ф3 - ул. Весенняя (КТП711)</t>
  </si>
  <si>
    <t>Ф4 - ул. Крутая (КТП703)</t>
  </si>
  <si>
    <t>Ф5 - ул. Дарвина (КТП709)</t>
  </si>
  <si>
    <t>2</t>
  </si>
  <si>
    <t>Ф1 - ул. Сахарная, пер Сахарный, ул. Харьковская (ТП Дрожзавод)</t>
  </si>
  <si>
    <t>Ф2 - ул. Шевченко (ТП359)</t>
  </si>
  <si>
    <t>3</t>
  </si>
  <si>
    <t xml:space="preserve">Ф1, Ф2 - КТП384 ул. Полигонная, </t>
  </si>
  <si>
    <t>Ф3, Ф4 - КТП384 ул. Надежденская, пер. Набережный</t>
  </si>
  <si>
    <t>Ф5 - КТП367 ул Барановская, пер. Мостовой</t>
  </si>
  <si>
    <t>Ф6 - ТП368 ул. Мишенная</t>
  </si>
  <si>
    <t>Ф7 - ТП368 ул. Ключевая</t>
  </si>
  <si>
    <t>4</t>
  </si>
  <si>
    <t>5</t>
  </si>
  <si>
    <t xml:space="preserve">в том числе:                             </t>
  </si>
  <si>
    <t>С.В.Семенько</t>
  </si>
  <si>
    <t>Приложение № 7.1</t>
  </si>
  <si>
    <t>ж/б</t>
  </si>
  <si>
    <t>СИП</t>
  </si>
  <si>
    <t>Приложение 7.2.</t>
  </si>
  <si>
    <t>Содержание</t>
  </si>
  <si>
    <t>Количество документов</t>
  </si>
  <si>
    <t>Количество листов</t>
  </si>
  <si>
    <t>Акт о приемке выполненных работ (КС-2)</t>
  </si>
  <si>
    <t>Договор аренды  техники</t>
  </si>
  <si>
    <t>1 кв.</t>
  </si>
  <si>
    <t>2 кв.</t>
  </si>
  <si>
    <t>3 кв.</t>
  </si>
  <si>
    <t xml:space="preserve">4 кв. </t>
  </si>
  <si>
    <t>материалы</t>
  </si>
  <si>
    <t>ФОТ</t>
  </si>
  <si>
    <t>налог на ФОТ</t>
  </si>
  <si>
    <t>НДС</t>
  </si>
  <si>
    <t xml:space="preserve">Расшифровка затрат по исполнению инвестиционной программы </t>
  </si>
  <si>
    <t>Введено (оформлено актами ввода в эксплуатацию), млн.руб.</t>
  </si>
  <si>
    <t>Пояснительная записка по планированию и фактическому выполнению в 2013 году инвестиционной программы</t>
  </si>
  <si>
    <t>Пояснительная записка к Отчету по исполнению инвестиционной апрограммы в 2013 году</t>
  </si>
  <si>
    <t>Счета-фактуры с ТТН на приобретение материалов</t>
  </si>
  <si>
    <t>Справка о стоимости выполненных работ и затрат (КС-3)</t>
  </si>
  <si>
    <t>Акт приемки законченного строительства (КС-11)</t>
  </si>
  <si>
    <t>Дополнительное соглашение к договору аренды  техники</t>
  </si>
  <si>
    <t>Счета фактуры и акты выполненных работ  по оплате услуг за аренду техники</t>
  </si>
  <si>
    <t>Расшифровка расчетов по зарплате пообъектно (Акты выполненных работ по объектам, Табели учета рабочегоь времени,(аккордная система оплаты труда)</t>
  </si>
  <si>
    <t>Плановый объем финансирования, млн. руб.</t>
  </si>
  <si>
    <t>Примечание</t>
  </si>
  <si>
    <t>Отчет об исполнении иневестиционной программы</t>
  </si>
  <si>
    <t>Отчет о вводах/выводах Объектов МУП "Уссурийск-Электросеть" за 2013 год</t>
  </si>
  <si>
    <t xml:space="preserve">Отчет об исполнении основных этапов работ по реализации инвестиционной программы </t>
  </si>
  <si>
    <t>Расшифровка затрат по исполнению инвестиционной программы</t>
  </si>
  <si>
    <t>Отчет об исполнении финансового плана</t>
  </si>
  <si>
    <t xml:space="preserve">Отчет об исполнении </t>
  </si>
  <si>
    <t>инвестиционной программы</t>
  </si>
  <si>
    <t>МУП "Уссурийск-Электросеть"</t>
  </si>
  <si>
    <t>Письмо о неисполнении и несвоевременном исполнении обязательств ОАО "ДЭК" по оплате услуг по передаче электроэнергии</t>
  </si>
  <si>
    <t>Претензия  ОАО "ДЭК" от 19.03.3013 года</t>
  </si>
  <si>
    <t>Исковое заявление  от 04.02.2013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</si>
  <si>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</si>
  <si>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Автоматы, АВ/рубильники</t>
  </si>
  <si>
    <t>2/2</t>
  </si>
  <si>
    <t>Замена в  ТП(РП)№  33, 36,  44, 115,  РП-6 трансформаторов  на больший номинал, в связи с их загрузкой более предельно-допустимой</t>
  </si>
  <si>
    <t>Установка  в ТП(РП) № 270, 272, 286, 309, 318 вторых трансформаторов</t>
  </si>
  <si>
    <t>Модернизация ТП (РП)№  125, 251, 234, 171, 235, 188, 84, 55, 269, 65 с подключёнными социально значимыми объектами УГО: замена вводной коммутационной аппаратуры 0,4 кВ ( ввод Т1, Т2), отработавшей нормативный срок эксплуатации</t>
  </si>
  <si>
    <t>Реконструкция КЛ-6 кВ с монтажом участка ВЛ-6 кВ</t>
  </si>
  <si>
    <t>ТП-33</t>
  </si>
  <si>
    <t>ТП-36</t>
  </si>
  <si>
    <t>ТП-44</t>
  </si>
  <si>
    <t>ТП-115</t>
  </si>
  <si>
    <t>РП-6</t>
  </si>
  <si>
    <t>ТП-270</t>
  </si>
  <si>
    <t>ТП-272</t>
  </si>
  <si>
    <t>ТП-286</t>
  </si>
  <si>
    <t>ТП-309</t>
  </si>
  <si>
    <t>ТП-318</t>
  </si>
  <si>
    <t>ТП-125</t>
  </si>
  <si>
    <t>ТП-251</t>
  </si>
  <si>
    <t>ТП-234</t>
  </si>
  <si>
    <t>ТП-171</t>
  </si>
  <si>
    <t>ТП-235</t>
  </si>
  <si>
    <t>ТП-188</t>
  </si>
  <si>
    <t>ТП-84</t>
  </si>
  <si>
    <t>ТП-55</t>
  </si>
  <si>
    <t>ТП-269</t>
  </si>
  <si>
    <t>ТП-65</t>
  </si>
  <si>
    <t>ТП 758  -  ТП 719   с монтажом участка ВЛ-6 кВ в г.Уссурийске</t>
  </si>
  <si>
    <t>4.1</t>
  </si>
  <si>
    <t>Реконструкция ВЛ-6 кВ с монтажом участка КЛ-6 кВ</t>
  </si>
  <si>
    <t>Ф-23п/ст."Кожзавод"-РП-14 с монтажом участка КЛ-6кВ в г.Уссурийске</t>
  </si>
  <si>
    <t>Ф-10 п/ст."Новоникольск"-ТП-113 с отпайкой на ТП-272 с монтажом участка КЛ-6кВ в г.Уссурийске</t>
  </si>
  <si>
    <t>5.1</t>
  </si>
  <si>
    <t>5.2</t>
  </si>
  <si>
    <t>Отчет об исполнении инвестиционной программы МУП " Уссурийск-Электросеть" за  2016 год, млн.руб. с НДС</t>
  </si>
  <si>
    <t>МУП " Уссурийск-Электросеть" за  2016 год, млн.руб. с НДС</t>
  </si>
  <si>
    <t xml:space="preserve">              </t>
  </si>
  <si>
    <t>стоимость машин и механизмов</t>
  </si>
  <si>
    <t>В.И.Можара</t>
  </si>
  <si>
    <t>«___»________ 2017 года</t>
  </si>
  <si>
    <t xml:space="preserve">Корректировка стоимости материалов и используемых механизмов                              </t>
  </si>
  <si>
    <t>Начальник ПТО</t>
  </si>
  <si>
    <t>А.И.Байдюк</t>
  </si>
  <si>
    <t>Отчет о вводах/выводах объектов МУП "Уссурийск-Электросеть" за 2016 год.</t>
  </si>
  <si>
    <t>«___»____________ 2017 года</t>
  </si>
  <si>
    <t>5,93 МВа</t>
  </si>
  <si>
    <t xml:space="preserve"> 4,245 МВа</t>
  </si>
  <si>
    <t>Начальник ПТО                                                            А.И.Байдюк</t>
  </si>
  <si>
    <t>Отчет об исполнении основных этапов работ по реализации инвестиционной программы МУП " Уссурийск-Электросеть" за  2016 год, млн.руб. с НДС</t>
  </si>
  <si>
    <t>Замена в  ТП(РП)№33, 36, 44, 115, РП-6 трансформаторов  на больший номинал, в связи с их загрузкой более предельно-допустимой</t>
  </si>
  <si>
    <t>Модернизация ТП (РП)№ 125, 251, 234, 171, 235, 188, 84, 55, 269, 65 с подключёнными социально значимыми объектами УГО: замена вводной коммутационной аппаратуры 0,4 кВ ( ввод Т1, Т2), отработавшей нормативный срок эксплуатации</t>
  </si>
  <si>
    <t>6/ТМГ</t>
  </si>
  <si>
    <t>2х400</t>
  </si>
  <si>
    <t>2х250</t>
  </si>
  <si>
    <t>1х630</t>
  </si>
  <si>
    <t>1х1000</t>
  </si>
  <si>
    <t>2х630</t>
  </si>
  <si>
    <t>3,995 МВа</t>
  </si>
  <si>
    <t>1/-</t>
  </si>
  <si>
    <t>2/-</t>
  </si>
  <si>
    <t>17/12</t>
  </si>
  <si>
    <t>0,175</t>
  </si>
  <si>
    <t>0,381</t>
  </si>
  <si>
    <t>0,290</t>
  </si>
  <si>
    <t>0,729</t>
  </si>
  <si>
    <t>1,113</t>
  </si>
  <si>
    <t xml:space="preserve">Корректировка стоимости материалов и используемых механизмов.                            </t>
  </si>
  <si>
    <t xml:space="preserve">Начальник ПТО                                                    </t>
  </si>
  <si>
    <t>0,000</t>
  </si>
  <si>
    <t>Выполнено в рамках кап.ремонта в 2015 году</t>
  </si>
  <si>
    <t>В ТП-272 работы проводились в 2015 году в рамках кап.ремонта</t>
  </si>
  <si>
    <t xml:space="preserve">СИП ААБл </t>
  </si>
  <si>
    <t>5,096 0,310</t>
  </si>
  <si>
    <t xml:space="preserve">Работы в ТП-272  проводились в 2015 году в рамках кап.ремонта </t>
  </si>
  <si>
    <t>Корректировка стоимости материалов и используемых механизмов</t>
  </si>
  <si>
    <t>СИП ААБл</t>
  </si>
  <si>
    <t>2016г.</t>
  </si>
  <si>
    <t>Нормативный 
срок службы, лет
лет</t>
  </si>
  <si>
    <t>Замена в ТП (РП) №33, 36, 44, 115, РП-6 трансформаторов на больший номинал в связи с их загрузкой более предельно-допустимой</t>
  </si>
  <si>
    <t>1.2</t>
  </si>
  <si>
    <t>Установка в ТП (РП) №270, 272, 286, 309, 318 вторых трансформаторов</t>
  </si>
  <si>
    <t>Реконструкция ВЛ-6кВ Ф-10 п/с "Новоникольск" -ТП-113 с отпайкой на ТП-272 с монтажом участка КЛ-6кВ в г.Уссурийске</t>
  </si>
  <si>
    <t>1х400 1х250</t>
  </si>
  <si>
    <t>КС-2 №1</t>
  </si>
  <si>
    <t>КС-2 №2</t>
  </si>
  <si>
    <t>КС-2 №4</t>
  </si>
  <si>
    <t>КС-2 №5</t>
  </si>
  <si>
    <t xml:space="preserve"> КС-2 №3</t>
  </si>
  <si>
    <t>КС-2 №6</t>
  </si>
  <si>
    <t>КС-2 №7</t>
  </si>
  <si>
    <t>КС-2 №8</t>
  </si>
  <si>
    <t>КС-2 №9</t>
  </si>
  <si>
    <t>КС-2 №10</t>
  </si>
  <si>
    <t>КС-2 №11</t>
  </si>
  <si>
    <t>КС-2 №12</t>
  </si>
  <si>
    <t>КС-2 №13</t>
  </si>
  <si>
    <t>КС-2 №14</t>
  </si>
  <si>
    <t>КС-2 №15</t>
  </si>
  <si>
    <t>КС-2 №16</t>
  </si>
  <si>
    <t>КС-2 №17</t>
  </si>
  <si>
    <t>КС-2 №18</t>
  </si>
  <si>
    <t>КС-2 №19</t>
  </si>
  <si>
    <t>КС-2 №20</t>
  </si>
  <si>
    <t xml:space="preserve">Реконструкция воздушно/кабельных сетей </t>
  </si>
  <si>
    <t>за 2016 год.</t>
  </si>
  <si>
    <t>за 2016 год</t>
  </si>
  <si>
    <t>Директор МУП " Уссурийск-Электросеть"</t>
  </si>
  <si>
    <t>__________________</t>
  </si>
  <si>
    <t>Начальник ПТО                                А.И. Байдюк</t>
  </si>
  <si>
    <t>8/ТМГ</t>
  </si>
  <si>
    <t>14/ТМГ</t>
  </si>
  <si>
    <t>Зам.директора МУП " Уссурийск-Электросеть"</t>
  </si>
  <si>
    <t>______________И.А.Мартынюк</t>
  </si>
  <si>
    <t>_______________И.А.Мартынюк</t>
  </si>
  <si>
    <t>_________________И.А.Мартынюк</t>
  </si>
  <si>
    <t>6,9 МВа</t>
  </si>
  <si>
    <t>2.1</t>
  </si>
  <si>
    <t>2.2</t>
  </si>
  <si>
    <t>2.3</t>
  </si>
  <si>
    <t>Реконструкция сетей</t>
  </si>
  <si>
    <t>И.А.Мартынюк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</si>
</sst>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"/>
    <numFmt numFmtId="167" formatCode="0.000000"/>
  </numFmts>
  <fonts count="46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48"/>
      <name val="Times New Roman"/>
      <family val="1"/>
      <charset val="204"/>
    </font>
    <font>
      <sz val="28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2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Fill="1"/>
    <xf numFmtId="1" fontId="2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top"/>
    </xf>
    <xf numFmtId="0" fontId="2" fillId="0" borderId="2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 applyBorder="1" applyAlignment="1"/>
    <xf numFmtId="0" fontId="23" fillId="0" borderId="0" xfId="0" applyFont="1" applyAlignment="1">
      <alignment horizontal="right"/>
    </xf>
    <xf numFmtId="0" fontId="27" fillId="0" borderId="10" xfId="0" applyFont="1" applyBorder="1" applyAlignment="1">
      <alignment vertical="center"/>
    </xf>
    <xf numFmtId="0" fontId="28" fillId="0" borderId="0" xfId="0" applyFont="1"/>
    <xf numFmtId="0" fontId="28" fillId="0" borderId="0" xfId="0" applyFont="1" applyAlignment="1"/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0" xfId="0" applyFont="1"/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Fill="1"/>
    <xf numFmtId="0" fontId="27" fillId="0" borderId="0" xfId="0" applyFont="1" applyFill="1" applyAlignment="1">
      <alignment horizontal="center"/>
    </xf>
    <xf numFmtId="0" fontId="21" fillId="0" borderId="0" xfId="0" applyFont="1" applyFill="1" applyAlignment="1"/>
    <xf numFmtId="0" fontId="32" fillId="0" borderId="35" xfId="0" applyFont="1" applyFill="1" applyBorder="1" applyAlignment="1"/>
    <xf numFmtId="0" fontId="32" fillId="0" borderId="0" xfId="0" applyFont="1" applyFill="1" applyBorder="1" applyAlignment="1"/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/>
    </xf>
    <xf numFmtId="165" fontId="27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165" fontId="27" fillId="0" borderId="30" xfId="0" applyNumberFormat="1" applyFont="1" applyFill="1" applyBorder="1" applyAlignment="1">
      <alignment horizontal="center" vertical="center" wrapText="1"/>
    </xf>
    <xf numFmtId="2" fontId="21" fillId="0" borderId="30" xfId="0" applyNumberFormat="1" applyFont="1" applyFill="1" applyBorder="1" applyAlignment="1">
      <alignment horizontal="center" vertical="center" wrapText="1"/>
    </xf>
    <xf numFmtId="165" fontId="21" fillId="0" borderId="30" xfId="0" applyNumberFormat="1" applyFont="1" applyFill="1" applyBorder="1" applyAlignment="1">
      <alignment horizontal="center" vertical="center" wrapText="1"/>
    </xf>
    <xf numFmtId="167" fontId="21" fillId="0" borderId="3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49" fontId="21" fillId="0" borderId="30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7" fontId="21" fillId="0" borderId="10" xfId="0" applyNumberFormat="1" applyFont="1" applyFill="1" applyBorder="1" applyAlignment="1">
      <alignment horizontal="center" vertical="center" wrapText="1"/>
    </xf>
    <xf numFmtId="165" fontId="21" fillId="0" borderId="32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5" fontId="23" fillId="0" borderId="3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165" fontId="35" fillId="0" borderId="10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165" fontId="35" fillId="0" borderId="3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right" vertical="center" wrapText="1"/>
    </xf>
    <xf numFmtId="166" fontId="27" fillId="0" borderId="1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/>
    <xf numFmtId="0" fontId="2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28" fillId="0" borderId="22" xfId="0" applyFont="1" applyBorder="1" applyAlignment="1">
      <alignment vertical="center" wrapText="1"/>
    </xf>
    <xf numFmtId="49" fontId="21" fillId="0" borderId="1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0" xfId="0" applyBorder="1"/>
    <xf numFmtId="0" fontId="2" fillId="0" borderId="14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" fillId="0" borderId="0" xfId="0" applyFont="1"/>
    <xf numFmtId="165" fontId="0" fillId="0" borderId="0" xfId="0" applyNumberFormat="1"/>
    <xf numFmtId="165" fontId="21" fillId="0" borderId="0" xfId="0" applyNumberFormat="1" applyFont="1" applyAlignment="1">
      <alignment horizontal="right" vertical="center"/>
    </xf>
    <xf numFmtId="165" fontId="24" fillId="0" borderId="0" xfId="0" applyNumberFormat="1" applyFont="1" applyFill="1" applyAlignment="1"/>
    <xf numFmtId="165" fontId="21" fillId="0" borderId="0" xfId="0" applyNumberFormat="1" applyFont="1" applyFill="1" applyAlignment="1">
      <alignment horizontal="center" vertical="center"/>
    </xf>
    <xf numFmtId="165" fontId="1" fillId="0" borderId="0" xfId="0" applyNumberFormat="1" applyFont="1"/>
    <xf numFmtId="165" fontId="1" fillId="0" borderId="10" xfId="0" applyNumberFormat="1" applyFont="1" applyBorder="1" applyAlignment="1">
      <alignment horizontal="center"/>
    </xf>
    <xf numFmtId="165" fontId="0" fillId="0" borderId="0" xfId="0" applyNumberFormat="1" applyFill="1"/>
    <xf numFmtId="165" fontId="2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166" fontId="23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/>
    </xf>
    <xf numFmtId="166" fontId="21" fillId="0" borderId="10" xfId="0" applyNumberFormat="1" applyFont="1" applyFill="1" applyBorder="1" applyAlignment="1">
      <alignment horizontal="center" vertical="center" wrapText="1"/>
    </xf>
    <xf numFmtId="166" fontId="23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 wrapText="1"/>
    </xf>
    <xf numFmtId="166" fontId="23" fillId="0" borderId="30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10" xfId="0" applyBorder="1" applyAlignment="1">
      <alignment horizontal="center"/>
    </xf>
    <xf numFmtId="166" fontId="37" fillId="0" borderId="10" xfId="0" applyNumberFormat="1" applyFont="1" applyFill="1" applyBorder="1" applyAlignment="1">
      <alignment horizontal="center" vertical="center" wrapText="1"/>
    </xf>
    <xf numFmtId="166" fontId="37" fillId="0" borderId="10" xfId="0" applyNumberFormat="1" applyFont="1" applyFill="1" applyBorder="1" applyAlignment="1">
      <alignment horizontal="center" vertical="center"/>
    </xf>
    <xf numFmtId="166" fontId="38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9" fillId="0" borderId="0" xfId="0" applyFont="1"/>
    <xf numFmtId="0" fontId="41" fillId="0" borderId="0" xfId="0" applyFont="1"/>
    <xf numFmtId="0" fontId="42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21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1" fillId="24" borderId="10" xfId="0" applyFont="1" applyFill="1" applyBorder="1" applyAlignment="1">
      <alignment vertical="center" wrapText="1"/>
    </xf>
    <xf numFmtId="165" fontId="25" fillId="0" borderId="10" xfId="0" applyNumberFormat="1" applyFont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justify"/>
    </xf>
    <xf numFmtId="0" fontId="23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left" vertical="justify"/>
    </xf>
    <xf numFmtId="165" fontId="24" fillId="0" borderId="10" xfId="0" applyNumberFormat="1" applyFont="1" applyFill="1" applyBorder="1" applyAlignment="1">
      <alignment horizontal="center" vertical="center" wrapText="1"/>
    </xf>
    <xf numFmtId="165" fontId="23" fillId="0" borderId="13" xfId="0" applyNumberFormat="1" applyFont="1" applyFill="1" applyBorder="1" applyAlignment="1">
      <alignment horizontal="center" vertical="center" wrapText="1"/>
    </xf>
    <xf numFmtId="165" fontId="23" fillId="0" borderId="32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165" fontId="43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2" fontId="28" fillId="0" borderId="22" xfId="0" applyNumberFormat="1" applyFont="1" applyBorder="1" applyAlignment="1">
      <alignment horizontal="center" vertical="center" wrapText="1"/>
    </xf>
    <xf numFmtId="2" fontId="28" fillId="0" borderId="14" xfId="0" applyNumberFormat="1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8" xfId="0" applyNumberFormat="1" applyFont="1" applyFill="1" applyBorder="1" applyAlignment="1">
      <alignment horizontal="center" vertical="center" wrapText="1"/>
    </xf>
    <xf numFmtId="165" fontId="27" fillId="0" borderId="18" xfId="0" applyNumberFormat="1" applyFont="1" applyBorder="1" applyAlignment="1">
      <alignment horizontal="center" vertical="center"/>
    </xf>
    <xf numFmtId="0" fontId="27" fillId="0" borderId="18" xfId="0" applyFont="1" applyBorder="1"/>
    <xf numFmtId="2" fontId="27" fillId="0" borderId="18" xfId="0" applyNumberFormat="1" applyFont="1" applyBorder="1" applyAlignment="1">
      <alignment horizontal="center"/>
    </xf>
    <xf numFmtId="165" fontId="27" fillId="0" borderId="18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165" fontId="21" fillId="0" borderId="10" xfId="0" applyNumberFormat="1" applyFont="1" applyBorder="1" applyAlignment="1">
      <alignment horizontal="center" vertical="center"/>
    </xf>
    <xf numFmtId="165" fontId="21" fillId="0" borderId="10" xfId="0" applyNumberFormat="1" applyFont="1" applyBorder="1"/>
    <xf numFmtId="165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2" fontId="21" fillId="0" borderId="10" xfId="0" applyNumberFormat="1" applyFont="1" applyBorder="1"/>
    <xf numFmtId="2" fontId="27" fillId="0" borderId="10" xfId="0" applyNumberFormat="1" applyFont="1" applyBorder="1" applyAlignment="1">
      <alignment vertical="center"/>
    </xf>
    <xf numFmtId="0" fontId="27" fillId="0" borderId="10" xfId="0" applyFont="1" applyBorder="1"/>
    <xf numFmtId="2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7" fillId="0" borderId="14" xfId="0" applyFont="1" applyFill="1" applyBorder="1" applyAlignment="1">
      <alignment horizontal="center" vertical="center" wrapText="1"/>
    </xf>
    <xf numFmtId="2" fontId="21" fillId="0" borderId="14" xfId="0" applyNumberFormat="1" applyFont="1" applyFill="1" applyBorder="1" applyAlignment="1">
      <alignment horizontal="left" vertical="center" textRotation="90" wrapText="1"/>
    </xf>
    <xf numFmtId="165" fontId="21" fillId="0" borderId="14" xfId="0" applyNumberFormat="1" applyFont="1" applyFill="1" applyBorder="1" applyAlignment="1">
      <alignment horizontal="left" vertical="center" textRotation="90" wrapText="1"/>
    </xf>
    <xf numFmtId="2" fontId="45" fillId="0" borderId="14" xfId="0" applyNumberFormat="1" applyFont="1" applyBorder="1" applyAlignment="1">
      <alignment horizontal="left" vertical="center" textRotation="90" wrapText="1"/>
    </xf>
    <xf numFmtId="2" fontId="21" fillId="0" borderId="14" xfId="0" applyNumberFormat="1" applyFont="1" applyBorder="1" applyAlignment="1">
      <alignment horizontal="left" vertical="center" textRotation="90" wrapText="1"/>
    </xf>
    <xf numFmtId="49" fontId="27" fillId="0" borderId="19" xfId="0" applyNumberFormat="1" applyFont="1" applyBorder="1" applyAlignment="1">
      <alignment horizontal="center"/>
    </xf>
    <xf numFmtId="49" fontId="27" fillId="0" borderId="11" xfId="0" applyNumberFormat="1" applyFont="1" applyBorder="1"/>
    <xf numFmtId="49" fontId="21" fillId="0" borderId="11" xfId="0" applyNumberFormat="1" applyFont="1" applyBorder="1"/>
    <xf numFmtId="0" fontId="21" fillId="0" borderId="11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2" fontId="28" fillId="0" borderId="10" xfId="0" applyNumberFormat="1" applyFont="1" applyBorder="1" applyAlignment="1">
      <alignment horizontal="center" vertical="center" wrapText="1"/>
    </xf>
    <xf numFmtId="2" fontId="28" fillId="0" borderId="10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right" vertical="center" wrapText="1"/>
    </xf>
    <xf numFmtId="2" fontId="2" fillId="0" borderId="22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165" fontId="2" fillId="0" borderId="22" xfId="0" applyNumberFormat="1" applyFont="1" applyBorder="1" applyAlignment="1">
      <alignment horizontal="center" vertical="top"/>
    </xf>
    <xf numFmtId="2" fontId="29" fillId="0" borderId="10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/>
    </xf>
    <xf numFmtId="165" fontId="2" fillId="0" borderId="10" xfId="0" applyNumberFormat="1" applyFont="1" applyBorder="1" applyAlignment="1">
      <alignment horizontal="center" vertical="top"/>
    </xf>
    <xf numFmtId="2" fontId="29" fillId="0" borderId="22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/>
    </xf>
    <xf numFmtId="0" fontId="28" fillId="0" borderId="14" xfId="0" applyFont="1" applyBorder="1" applyAlignment="1">
      <alignment wrapText="1"/>
    </xf>
    <xf numFmtId="49" fontId="1" fillId="0" borderId="12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5" fontId="24" fillId="0" borderId="3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wrapText="1"/>
    </xf>
    <xf numFmtId="165" fontId="21" fillId="0" borderId="10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/>
    </xf>
    <xf numFmtId="165" fontId="27" fillId="0" borderId="18" xfId="0" applyNumberFormat="1" applyFont="1" applyBorder="1"/>
    <xf numFmtId="165" fontId="27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2" fontId="27" fillId="0" borderId="10" xfId="0" applyNumberFormat="1" applyFont="1" applyBorder="1"/>
    <xf numFmtId="165" fontId="27" fillId="0" borderId="10" xfId="0" applyNumberFormat="1" applyFont="1" applyBorder="1"/>
    <xf numFmtId="0" fontId="28" fillId="0" borderId="10" xfId="0" applyFont="1" applyBorder="1" applyAlignment="1">
      <alignment wrapText="1"/>
    </xf>
    <xf numFmtId="2" fontId="1" fillId="0" borderId="22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8" fillId="0" borderId="1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7" fillId="0" borderId="22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49" fontId="43" fillId="0" borderId="13" xfId="0" applyNumberFormat="1" applyFont="1" applyFill="1" applyBorder="1" applyAlignment="1">
      <alignment horizontal="center" vertical="center" wrapText="1"/>
    </xf>
    <xf numFmtId="49" fontId="43" fillId="0" borderId="33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left"/>
    </xf>
    <xf numFmtId="0" fontId="29" fillId="0" borderId="1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49" fontId="21" fillId="0" borderId="23" xfId="0" applyNumberFormat="1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27" fillId="0" borderId="38" xfId="0" applyNumberFormat="1" applyFont="1" applyFill="1" applyBorder="1" applyAlignment="1">
      <alignment horizontal="center" vertical="center" wrapText="1"/>
    </xf>
    <xf numFmtId="49" fontId="27" fillId="0" borderId="36" xfId="0" applyNumberFormat="1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4" fillId="0" borderId="1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textRotation="90"/>
    </xf>
    <xf numFmtId="0" fontId="44" fillId="0" borderId="18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wrapText="1"/>
    </xf>
    <xf numFmtId="2" fontId="28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165" fontId="28" fillId="0" borderId="13" xfId="0" applyNumberFormat="1" applyFont="1" applyBorder="1" applyAlignment="1">
      <alignment horizontal="center" wrapText="1"/>
    </xf>
    <xf numFmtId="0" fontId="29" fillId="0" borderId="10" xfId="0" applyFont="1" applyBorder="1" applyAlignment="1">
      <alignment horizontal="left" vertical="center" wrapText="1"/>
    </xf>
    <xf numFmtId="165" fontId="28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/>
    <xf numFmtId="165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5" fontId="29" fillId="0" borderId="13" xfId="0" applyNumberFormat="1" applyFont="1" applyBorder="1" applyAlignment="1">
      <alignment horizontal="center" wrapText="1"/>
    </xf>
    <xf numFmtId="165" fontId="2" fillId="0" borderId="13" xfId="0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8;&#1053;&#1042;&#1045;&#1057;&#1058;&#1048;&#1062;&#1048;&#1054;&#1053;&#1053;&#1067;&#1045;%20&#1055;&#1056;&#1054;&#1043;&#1056;&#1040;&#1052;/&#1048;&#1085;&#1074;&#1077;&#1089;&#1090;%20&#1087;&#1088;&#1086;&#1075;&#1088;&#1072;&#1084;&#1084;&#1072;%20&#1074;&#1090;&#1072;&#1088;&#1080;&#1092;&#1077;%202013%20&#1075;&#1086;&#1076;/&#1060;&#1040;&#1050;&#1058;%202013/&#1054;&#1090;&#1095;&#1077;&#1090;%20&#1087;&#1086;%20&#1080;&#1085;&#1074;&#1077;&#1089;&#1090;%20&#1087;&#1088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"/>
      <sheetName val="расшифровка"/>
      <sheetName val="отчет приказ 114"/>
      <sheetName val="расшифр 05,02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M12">
            <v>1020.3103404</v>
          </cell>
        </row>
        <row r="13">
          <cell r="M13">
            <v>393.6739364</v>
          </cell>
        </row>
        <row r="14">
          <cell r="M14">
            <v>229.87866740000001</v>
          </cell>
        </row>
        <row r="15">
          <cell r="M15">
            <v>442.54260979999992</v>
          </cell>
        </row>
        <row r="18">
          <cell r="M18">
            <v>1251.825597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IN57"/>
  <sheetViews>
    <sheetView view="pageBreakPreview" topLeftCell="A36" zoomScale="60" zoomScaleNormal="100" workbookViewId="0">
      <selection activeCell="Z47" sqref="Z47"/>
    </sheetView>
  </sheetViews>
  <sheetFormatPr defaultRowHeight="15.6" x14ac:dyDescent="0.3"/>
  <cols>
    <col min="1" max="1" width="4.8984375" customWidth="1"/>
    <col min="2" max="2" width="35.69921875" customWidth="1"/>
    <col min="3" max="3" width="0" hidden="1" customWidth="1"/>
    <col min="4" max="4" width="7.69921875" customWidth="1"/>
    <col min="5" max="5" width="8.19921875" customWidth="1"/>
    <col min="6" max="13" width="8" hidden="1" customWidth="1"/>
    <col min="14" max="14" width="12.8984375" customWidth="1"/>
    <col min="15" max="15" width="13.59765625" customWidth="1"/>
    <col min="16" max="16" width="15" customWidth="1"/>
    <col min="17" max="17" width="13.19921875" customWidth="1"/>
    <col min="18" max="18" width="14.8984375" customWidth="1"/>
    <col min="19" max="19" width="16.796875" customWidth="1"/>
  </cols>
  <sheetData>
    <row r="1" spans="1:248" hidden="1" x14ac:dyDescent="0.3">
      <c r="M1" s="29"/>
    </row>
    <row r="2" spans="1:248" hidden="1" x14ac:dyDescent="0.3">
      <c r="M2" s="29"/>
    </row>
    <row r="3" spans="1:248" hidden="1" x14ac:dyDescent="0.3">
      <c r="M3" s="29"/>
    </row>
    <row r="4" spans="1:248" hidden="1" x14ac:dyDescent="0.3"/>
    <row r="5" spans="1:248" hidden="1" x14ac:dyDescent="0.3"/>
    <row r="6" spans="1:248" hidden="1" x14ac:dyDescent="0.3"/>
    <row r="7" spans="1:248" hidden="1" x14ac:dyDescent="0.3"/>
    <row r="8" spans="1:248" hidden="1" x14ac:dyDescent="0.3"/>
    <row r="9" spans="1:248" hidden="1" x14ac:dyDescent="0.3"/>
    <row r="10" spans="1:248" hidden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</row>
    <row r="11" spans="1:248" hidden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</row>
    <row r="12" spans="1:248" s="30" customFormat="1" ht="19.5" customHeight="1" x14ac:dyDescent="0.3">
      <c r="A12" s="113"/>
      <c r="B12" s="247" t="s">
        <v>104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113"/>
      <c r="S12" s="113"/>
    </row>
    <row r="13" spans="1:248" s="30" customFormat="1" ht="19.5" customHeight="1" x14ac:dyDescent="0.3">
      <c r="A13" s="31"/>
      <c r="B13" s="247" t="s">
        <v>162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136"/>
      <c r="S13" s="136"/>
    </row>
    <row r="14" spans="1:248" s="30" customFormat="1" ht="19.5" customHeight="1" x14ac:dyDescent="0.25">
      <c r="A14" s="31"/>
      <c r="B14" s="31"/>
      <c r="C14" s="31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248" s="30" customFormat="1" ht="23.25" hidden="1" customHeight="1" x14ac:dyDescent="0.25">
      <c r="A15" s="31"/>
      <c r="B15" s="31"/>
      <c r="C15" s="31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248" s="30" customFormat="1" ht="23.25" hidden="1" customHeight="1" x14ac:dyDescent="0.25">
      <c r="A16" s="31"/>
      <c r="B16" s="31"/>
      <c r="C16" s="3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30" customFormat="1" ht="23.25" hidden="1" customHeight="1" x14ac:dyDescent="0.25">
      <c r="A17" s="31"/>
      <c r="B17" s="31"/>
      <c r="C17" s="3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s="35" customFormat="1" ht="31.5" customHeight="1" x14ac:dyDescent="0.3">
      <c r="A18" s="248" t="s">
        <v>51</v>
      </c>
      <c r="B18" s="243" t="s">
        <v>52</v>
      </c>
      <c r="C18" s="246" t="s">
        <v>53</v>
      </c>
      <c r="D18" s="246" t="s">
        <v>54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51" t="s">
        <v>10</v>
      </c>
      <c r="O18" s="252"/>
      <c r="P18" s="252"/>
      <c r="Q18" s="252"/>
      <c r="R18" s="253"/>
      <c r="S18" s="243" t="s">
        <v>115</v>
      </c>
    </row>
    <row r="19" spans="1:19" s="36" customFormat="1" ht="16.5" customHeight="1" x14ac:dyDescent="0.3">
      <c r="A19" s="249"/>
      <c r="B19" s="244"/>
      <c r="C19" s="246"/>
      <c r="D19" s="246" t="s">
        <v>3</v>
      </c>
      <c r="E19" s="246"/>
      <c r="F19" s="246" t="s">
        <v>59</v>
      </c>
      <c r="G19" s="246"/>
      <c r="H19" s="246" t="s">
        <v>60</v>
      </c>
      <c r="I19" s="246"/>
      <c r="J19" s="246" t="s">
        <v>61</v>
      </c>
      <c r="K19" s="246"/>
      <c r="L19" s="246" t="s">
        <v>62</v>
      </c>
      <c r="M19" s="246"/>
      <c r="N19" s="254"/>
      <c r="O19" s="255"/>
      <c r="P19" s="255"/>
      <c r="Q19" s="255"/>
      <c r="R19" s="256"/>
      <c r="S19" s="244"/>
    </row>
    <row r="20" spans="1:19" s="36" customFormat="1" ht="72.75" customHeight="1" x14ac:dyDescent="0.3">
      <c r="A20" s="250"/>
      <c r="B20" s="245"/>
      <c r="C20" s="246"/>
      <c r="D20" s="134" t="s">
        <v>4</v>
      </c>
      <c r="E20" s="149" t="s">
        <v>5</v>
      </c>
      <c r="F20" s="134" t="s">
        <v>4</v>
      </c>
      <c r="G20" s="134" t="s">
        <v>5</v>
      </c>
      <c r="H20" s="134" t="s">
        <v>4</v>
      </c>
      <c r="I20" s="134" t="s">
        <v>5</v>
      </c>
      <c r="J20" s="134" t="s">
        <v>4</v>
      </c>
      <c r="K20" s="134" t="s">
        <v>5</v>
      </c>
      <c r="L20" s="134" t="s">
        <v>4</v>
      </c>
      <c r="M20" s="39" t="s">
        <v>5</v>
      </c>
      <c r="N20" s="134" t="s">
        <v>100</v>
      </c>
      <c r="O20" s="134" t="s">
        <v>101</v>
      </c>
      <c r="P20" s="134" t="s">
        <v>102</v>
      </c>
      <c r="Q20" s="134" t="s">
        <v>103</v>
      </c>
      <c r="R20" s="134" t="s">
        <v>164</v>
      </c>
      <c r="S20" s="245"/>
    </row>
    <row r="21" spans="1:19" s="36" customFormat="1" ht="19.5" customHeight="1" x14ac:dyDescent="0.3">
      <c r="A21" s="40"/>
      <c r="B21" s="149" t="s">
        <v>65</v>
      </c>
      <c r="C21" s="39">
        <f>D21</f>
        <v>22.896999999999998</v>
      </c>
      <c r="D21" s="156">
        <f>D24+D31+D38+D50+D52</f>
        <v>22.896999999999998</v>
      </c>
      <c r="E21" s="156">
        <f>E24+E31+E38+E50+E52</f>
        <v>13.728000000000002</v>
      </c>
      <c r="F21" s="156" t="e">
        <f>F24+F31+F38+F50+F51+#REF!+#REF!</f>
        <v>#REF!</v>
      </c>
      <c r="G21" s="156" t="e">
        <f>G24+G31+G38+G50+G51+#REF!+#REF!</f>
        <v>#REF!</v>
      </c>
      <c r="H21" s="156" t="e">
        <f>H24+H31+H38+H50+H51+#REF!+#REF!</f>
        <v>#REF!</v>
      </c>
      <c r="I21" s="156" t="e">
        <f>I24+I31+I38+I50+I51+#REF!+#REF!</f>
        <v>#REF!</v>
      </c>
      <c r="J21" s="156" t="e">
        <f>J24+J31+J38+J50+J51+#REF!+#REF!</f>
        <v>#REF!</v>
      </c>
      <c r="K21" s="156" t="e">
        <f>K24+K31+K38+K50+K51+#REF!+#REF!</f>
        <v>#REF!</v>
      </c>
      <c r="L21" s="156" t="e">
        <f>L24+L31+L38+L50+L51+#REF!+#REF!</f>
        <v>#REF!</v>
      </c>
      <c r="M21" s="156" t="e">
        <f>M24+M31+M38+M50+M51+#REF!+#REF!</f>
        <v>#REF!</v>
      </c>
      <c r="N21" s="156">
        <f>N24+N31+N38+N50+N52</f>
        <v>10.094999999999999</v>
      </c>
      <c r="O21" s="156">
        <f>O24+O31+O38+O50+O52</f>
        <v>1.141</v>
      </c>
      <c r="P21" s="156">
        <f t="shared" ref="P21:R21" si="0">P24+P31+P38+P50+P52</f>
        <v>0.35000000000000003</v>
      </c>
      <c r="Q21" s="156">
        <f t="shared" si="0"/>
        <v>2.093</v>
      </c>
      <c r="R21" s="156">
        <f t="shared" si="0"/>
        <v>4.9000000000000002E-2</v>
      </c>
      <c r="S21" s="125"/>
    </row>
    <row r="22" spans="1:19" s="30" customFormat="1" ht="25.5" customHeight="1" x14ac:dyDescent="0.25">
      <c r="A22" s="43" t="s">
        <v>66</v>
      </c>
      <c r="B22" s="44" t="s">
        <v>16</v>
      </c>
      <c r="C22" s="45"/>
      <c r="D22" s="46">
        <f>D21</f>
        <v>22.896999999999998</v>
      </c>
      <c r="E22" s="39">
        <f>E21</f>
        <v>13.728000000000002</v>
      </c>
      <c r="F22" s="49"/>
      <c r="G22" s="49"/>
      <c r="H22" s="49"/>
      <c r="I22" s="49"/>
      <c r="J22" s="49"/>
      <c r="K22" s="49"/>
      <c r="L22" s="39"/>
      <c r="M22" s="49"/>
      <c r="N22" s="220">
        <f>N21</f>
        <v>10.094999999999999</v>
      </c>
      <c r="O22" s="220">
        <f>O21</f>
        <v>1.141</v>
      </c>
      <c r="P22" s="220">
        <f>P21</f>
        <v>0.35000000000000003</v>
      </c>
      <c r="Q22" s="220">
        <f>Q21</f>
        <v>2.093</v>
      </c>
      <c r="R22" s="220">
        <f>R21</f>
        <v>4.9000000000000002E-2</v>
      </c>
      <c r="S22" s="126"/>
    </row>
    <row r="23" spans="1:19" s="30" customFormat="1" ht="25.5" customHeight="1" x14ac:dyDescent="0.25">
      <c r="A23" s="43" t="s">
        <v>67</v>
      </c>
      <c r="B23" s="44" t="s">
        <v>68</v>
      </c>
      <c r="C23" s="45"/>
      <c r="D23" s="115"/>
      <c r="E23" s="116"/>
      <c r="F23" s="50"/>
      <c r="G23" s="50"/>
      <c r="H23" s="50"/>
      <c r="I23" s="50"/>
      <c r="J23" s="50"/>
      <c r="K23" s="50"/>
      <c r="L23" s="72"/>
      <c r="M23" s="50"/>
      <c r="N23" s="117"/>
      <c r="O23" s="117"/>
      <c r="P23" s="117"/>
      <c r="Q23" s="117"/>
      <c r="R23" s="117"/>
      <c r="S23" s="126"/>
    </row>
    <row r="24" spans="1:19" s="30" customFormat="1" ht="56.4" customHeight="1" x14ac:dyDescent="0.25">
      <c r="A24" s="52" t="s">
        <v>66</v>
      </c>
      <c r="B24" s="144" t="s">
        <v>130</v>
      </c>
      <c r="C24" s="39">
        <f>D24</f>
        <v>3.9420000000000002</v>
      </c>
      <c r="D24" s="159">
        <v>3.9420000000000002</v>
      </c>
      <c r="E24" s="160">
        <f>E26+E27+E28+E29+E30</f>
        <v>3.5690000000000004</v>
      </c>
      <c r="F24" s="160">
        <f t="shared" ref="F24:Q24" si="1">F26+F27+F28+F29+F30</f>
        <v>0</v>
      </c>
      <c r="G24" s="160">
        <f t="shared" si="1"/>
        <v>0</v>
      </c>
      <c r="H24" s="160">
        <f t="shared" si="1"/>
        <v>0</v>
      </c>
      <c r="I24" s="160">
        <f t="shared" si="1"/>
        <v>0</v>
      </c>
      <c r="J24" s="160">
        <f t="shared" si="1"/>
        <v>0</v>
      </c>
      <c r="K24" s="160">
        <f t="shared" si="1"/>
        <v>0.64900000000000002</v>
      </c>
      <c r="L24" s="160">
        <f t="shared" si="1"/>
        <v>0</v>
      </c>
      <c r="M24" s="160">
        <f t="shared" si="1"/>
        <v>1.4374055539999997</v>
      </c>
      <c r="N24" s="160">
        <f t="shared" si="1"/>
        <v>2.7909999999999999</v>
      </c>
      <c r="O24" s="160">
        <f t="shared" si="1"/>
        <v>0.18</v>
      </c>
      <c r="P24" s="160">
        <f t="shared" si="1"/>
        <v>5.4000000000000006E-2</v>
      </c>
      <c r="Q24" s="160">
        <f t="shared" si="1"/>
        <v>0.54400000000000004</v>
      </c>
      <c r="R24" s="114"/>
      <c r="S24" s="125"/>
    </row>
    <row r="25" spans="1:19" s="30" customFormat="1" ht="25.5" customHeight="1" x14ac:dyDescent="0.25">
      <c r="A25" s="43"/>
      <c r="B25" s="38" t="s">
        <v>69</v>
      </c>
      <c r="C25" s="54"/>
      <c r="D25" s="143"/>
      <c r="E25" s="114"/>
      <c r="F25" s="118"/>
      <c r="G25" s="118"/>
      <c r="H25" s="118"/>
      <c r="I25" s="118"/>
      <c r="J25" s="118"/>
      <c r="K25" s="118"/>
      <c r="L25" s="72"/>
      <c r="M25" s="118"/>
      <c r="N25" s="119"/>
      <c r="O25" s="119"/>
      <c r="P25" s="119" t="s">
        <v>163</v>
      </c>
      <c r="Q25" s="119"/>
      <c r="R25" s="119"/>
      <c r="S25" s="125"/>
    </row>
    <row r="26" spans="1:19" s="30" customFormat="1" ht="25.5" customHeight="1" x14ac:dyDescent="0.25">
      <c r="A26" s="218"/>
      <c r="B26" s="53" t="s">
        <v>134</v>
      </c>
      <c r="C26" s="39">
        <f t="shared" ref="C26:C29" si="2">D26</f>
        <v>0</v>
      </c>
      <c r="D26" s="114"/>
      <c r="E26" s="41">
        <f>N26+O26+P26+Q26</f>
        <v>0.48500000000000004</v>
      </c>
      <c r="F26" s="120"/>
      <c r="G26" s="120"/>
      <c r="H26" s="120"/>
      <c r="I26" s="120"/>
      <c r="J26" s="120"/>
      <c r="K26" s="118">
        <f>0.55*1.18</f>
        <v>0.64900000000000002</v>
      </c>
      <c r="L26" s="116">
        <f t="shared" ref="L26:L46" si="3">D26</f>
        <v>0</v>
      </c>
      <c r="M26" s="120">
        <f>'[1]расшифр 05,02'!$M$12/1000-K26</f>
        <v>0.37131034039999999</v>
      </c>
      <c r="N26" s="66">
        <v>0.38400000000000001</v>
      </c>
      <c r="O26" s="66">
        <v>2.1000000000000001E-2</v>
      </c>
      <c r="P26" s="66">
        <v>6.0000000000000001E-3</v>
      </c>
      <c r="Q26" s="66">
        <v>7.3999999999999996E-2</v>
      </c>
      <c r="R26" s="66"/>
      <c r="S26" s="125" t="s">
        <v>210</v>
      </c>
    </row>
    <row r="27" spans="1:19" s="30" customFormat="1" ht="25.5" customHeight="1" x14ac:dyDescent="0.25">
      <c r="A27" s="219"/>
      <c r="B27" s="53" t="s">
        <v>135</v>
      </c>
      <c r="C27" s="39">
        <f t="shared" si="2"/>
        <v>0</v>
      </c>
      <c r="D27" s="114"/>
      <c r="E27" s="41">
        <f t="shared" ref="E27:E30" si="4">N27+O27+P27+Q27</f>
        <v>0.83500000000000008</v>
      </c>
      <c r="F27" s="120"/>
      <c r="G27" s="120"/>
      <c r="H27" s="120"/>
      <c r="I27" s="120"/>
      <c r="J27" s="120"/>
      <c r="K27" s="120"/>
      <c r="L27" s="116">
        <f t="shared" si="3"/>
        <v>0</v>
      </c>
      <c r="M27" s="120">
        <f>'[1]расшифр 05,02'!$M$13/1000</f>
        <v>0.39367393639999998</v>
      </c>
      <c r="N27" s="66">
        <v>0.66</v>
      </c>
      <c r="O27" s="66">
        <v>3.6999999999999998E-2</v>
      </c>
      <c r="P27" s="66">
        <v>1.0999999999999999E-2</v>
      </c>
      <c r="Q27" s="66">
        <v>0.127</v>
      </c>
      <c r="R27" s="66"/>
      <c r="S27" s="125" t="s">
        <v>211</v>
      </c>
    </row>
    <row r="28" spans="1:19" s="30" customFormat="1" ht="25.5" customHeight="1" x14ac:dyDescent="0.25">
      <c r="A28" s="43"/>
      <c r="B28" s="53" t="s">
        <v>136</v>
      </c>
      <c r="C28" s="39">
        <f t="shared" si="2"/>
        <v>0</v>
      </c>
      <c r="D28" s="114"/>
      <c r="E28" s="41">
        <f t="shared" si="4"/>
        <v>0.504</v>
      </c>
      <c r="F28" s="120"/>
      <c r="G28" s="120"/>
      <c r="H28" s="120"/>
      <c r="I28" s="120"/>
      <c r="J28" s="120"/>
      <c r="K28" s="120"/>
      <c r="L28" s="116">
        <f t="shared" si="3"/>
        <v>0</v>
      </c>
      <c r="M28" s="120">
        <f>'[1]расшифр 05,02'!$M$14/1000</f>
        <v>0.22987866740000001</v>
      </c>
      <c r="N28" s="66">
        <v>0.39300000000000002</v>
      </c>
      <c r="O28" s="66">
        <v>2.5999999999999999E-2</v>
      </c>
      <c r="P28" s="66">
        <v>8.0000000000000002E-3</v>
      </c>
      <c r="Q28" s="66">
        <v>7.6999999999999999E-2</v>
      </c>
      <c r="R28" s="66"/>
      <c r="S28" s="125" t="s">
        <v>214</v>
      </c>
    </row>
    <row r="29" spans="1:19" s="30" customFormat="1" ht="25.5" customHeight="1" x14ac:dyDescent="0.25">
      <c r="A29" s="43"/>
      <c r="B29" s="53" t="s">
        <v>137</v>
      </c>
      <c r="C29" s="39">
        <f t="shared" si="2"/>
        <v>0</v>
      </c>
      <c r="D29" s="114"/>
      <c r="E29" s="41">
        <f t="shared" si="4"/>
        <v>0.59699999999999998</v>
      </c>
      <c r="F29" s="120"/>
      <c r="G29" s="120"/>
      <c r="H29" s="120"/>
      <c r="I29" s="120"/>
      <c r="J29" s="120"/>
      <c r="K29" s="120"/>
      <c r="L29" s="116">
        <f t="shared" si="3"/>
        <v>0</v>
      </c>
      <c r="M29" s="120">
        <f>'[1]расшифр 05,02'!$M$15/1000</f>
        <v>0.44254260979999993</v>
      </c>
      <c r="N29" s="66">
        <v>0.45800000000000002</v>
      </c>
      <c r="O29" s="66">
        <v>3.6999999999999998E-2</v>
      </c>
      <c r="P29" s="66">
        <v>1.0999999999999999E-2</v>
      </c>
      <c r="Q29" s="66">
        <v>9.0999999999999998E-2</v>
      </c>
      <c r="R29" s="66"/>
      <c r="S29" s="125" t="s">
        <v>212</v>
      </c>
    </row>
    <row r="30" spans="1:19" s="30" customFormat="1" ht="25.5" customHeight="1" x14ac:dyDescent="0.25">
      <c r="A30" s="43"/>
      <c r="B30" s="53" t="s">
        <v>138</v>
      </c>
      <c r="C30" s="39"/>
      <c r="D30" s="114"/>
      <c r="E30" s="41">
        <f t="shared" si="4"/>
        <v>1.1480000000000001</v>
      </c>
      <c r="F30" s="120"/>
      <c r="G30" s="120"/>
      <c r="H30" s="120"/>
      <c r="I30" s="120"/>
      <c r="J30" s="120"/>
      <c r="K30" s="120"/>
      <c r="L30" s="116"/>
      <c r="M30" s="120"/>
      <c r="N30" s="66">
        <v>0.89600000000000002</v>
      </c>
      <c r="O30" s="66">
        <v>5.8999999999999997E-2</v>
      </c>
      <c r="P30" s="66">
        <v>1.7999999999999999E-2</v>
      </c>
      <c r="Q30" s="66">
        <v>0.17499999999999999</v>
      </c>
      <c r="R30" s="119"/>
      <c r="S30" s="125" t="s">
        <v>213</v>
      </c>
    </row>
    <row r="31" spans="1:19" s="30" customFormat="1" ht="63" customHeight="1" x14ac:dyDescent="0.25">
      <c r="A31" s="52" t="s">
        <v>74</v>
      </c>
      <c r="B31" s="144" t="s">
        <v>131</v>
      </c>
      <c r="C31" s="39">
        <f>D31</f>
        <v>2.2360000000000002</v>
      </c>
      <c r="D31" s="159">
        <v>2.2360000000000002</v>
      </c>
      <c r="E31" s="159">
        <f>E33+E34+E35+E36+E37</f>
        <v>1.9590000000000001</v>
      </c>
      <c r="F31" s="159">
        <f t="shared" ref="F31:Q31" si="5">F33+F34+F35+F36+F37</f>
        <v>0</v>
      </c>
      <c r="G31" s="159">
        <f t="shared" si="5"/>
        <v>0</v>
      </c>
      <c r="H31" s="159">
        <f t="shared" si="5"/>
        <v>0</v>
      </c>
      <c r="I31" s="159">
        <f t="shared" si="5"/>
        <v>0</v>
      </c>
      <c r="J31" s="159">
        <f t="shared" si="5"/>
        <v>0</v>
      </c>
      <c r="K31" s="159">
        <f t="shared" si="5"/>
        <v>1.15818062</v>
      </c>
      <c r="L31" s="159">
        <f t="shared" si="5"/>
        <v>0</v>
      </c>
      <c r="M31" s="159">
        <f t="shared" si="5"/>
        <v>0.33719072700000008</v>
      </c>
      <c r="N31" s="159">
        <f t="shared" si="5"/>
        <v>1.3840000000000001</v>
      </c>
      <c r="O31" s="159">
        <f t="shared" si="5"/>
        <v>0.20899999999999999</v>
      </c>
      <c r="P31" s="159">
        <f t="shared" si="5"/>
        <v>6.7000000000000004E-2</v>
      </c>
      <c r="Q31" s="159">
        <f t="shared" si="5"/>
        <v>0.29899999999999999</v>
      </c>
      <c r="R31" s="114"/>
      <c r="S31" s="125"/>
    </row>
    <row r="32" spans="1:19" s="30" customFormat="1" ht="25.5" customHeight="1" x14ac:dyDescent="0.25">
      <c r="A32" s="43"/>
      <c r="B32" s="38" t="s">
        <v>69</v>
      </c>
      <c r="C32" s="54"/>
      <c r="D32" s="143"/>
      <c r="E32" s="114"/>
      <c r="F32" s="118"/>
      <c r="G32" s="118"/>
      <c r="H32" s="118"/>
      <c r="I32" s="118"/>
      <c r="J32" s="118"/>
      <c r="K32" s="118"/>
      <c r="L32" s="72"/>
      <c r="M32" s="118"/>
      <c r="N32" s="119"/>
      <c r="O32" s="119"/>
      <c r="P32" s="119"/>
      <c r="Q32" s="119"/>
      <c r="R32" s="119"/>
      <c r="S32" s="125"/>
    </row>
    <row r="33" spans="1:19" s="30" customFormat="1" ht="25.5" customHeight="1" x14ac:dyDescent="0.25">
      <c r="A33" s="43"/>
      <c r="B33" s="60" t="s">
        <v>139</v>
      </c>
      <c r="C33" s="39">
        <f t="shared" ref="C33:C34" si="6">D33</f>
        <v>0</v>
      </c>
      <c r="D33" s="41"/>
      <c r="E33" s="41">
        <f>N33+O33+P33+Q33</f>
        <v>0.17500000000000002</v>
      </c>
      <c r="F33" s="58"/>
      <c r="G33" s="58"/>
      <c r="H33" s="58"/>
      <c r="I33" s="58"/>
      <c r="J33" s="58"/>
      <c r="K33" s="58">
        <f>0.981509*1.18</f>
        <v>1.15818062</v>
      </c>
      <c r="L33" s="47">
        <f t="shared" si="3"/>
        <v>0</v>
      </c>
      <c r="M33" s="58">
        <f>'[1]расшифр 05,02'!$M$18/1000-K33</f>
        <v>9.3644977000000074E-2</v>
      </c>
      <c r="N33" s="41">
        <v>9.5000000000000001E-2</v>
      </c>
      <c r="O33" s="41">
        <v>4.1000000000000002E-2</v>
      </c>
      <c r="P33" s="41">
        <v>1.2E-2</v>
      </c>
      <c r="Q33" s="41">
        <v>2.7E-2</v>
      </c>
      <c r="R33" s="114"/>
      <c r="S33" s="125" t="s">
        <v>215</v>
      </c>
    </row>
    <row r="34" spans="1:19" s="30" customFormat="1" ht="25.5" customHeight="1" x14ac:dyDescent="0.25">
      <c r="A34" s="43"/>
      <c r="B34" s="60" t="s">
        <v>140</v>
      </c>
      <c r="C34" s="39">
        <f t="shared" si="6"/>
        <v>0</v>
      </c>
      <c r="D34" s="41"/>
      <c r="E34" s="41">
        <f t="shared" ref="E34:E37" si="7">N34+O34+P34+Q34</f>
        <v>0</v>
      </c>
      <c r="F34" s="58"/>
      <c r="G34" s="58"/>
      <c r="H34" s="58"/>
      <c r="I34" s="58"/>
      <c r="J34" s="58"/>
      <c r="K34" s="58"/>
      <c r="L34" s="47">
        <f t="shared" si="3"/>
        <v>0</v>
      </c>
      <c r="M34" s="58">
        <v>0.24354575000000001</v>
      </c>
      <c r="N34" s="66">
        <v>0</v>
      </c>
      <c r="O34" s="66">
        <v>0</v>
      </c>
      <c r="P34" s="66">
        <v>0</v>
      </c>
      <c r="Q34" s="66">
        <v>0</v>
      </c>
      <c r="R34" s="119"/>
      <c r="S34" s="125"/>
    </row>
    <row r="35" spans="1:19" s="30" customFormat="1" ht="25.5" customHeight="1" x14ac:dyDescent="0.25">
      <c r="A35" s="43"/>
      <c r="B35" s="60" t="s">
        <v>141</v>
      </c>
      <c r="C35" s="39"/>
      <c r="D35" s="41"/>
      <c r="E35" s="41">
        <f t="shared" si="7"/>
        <v>0.38100000000000006</v>
      </c>
      <c r="F35" s="58"/>
      <c r="G35" s="58"/>
      <c r="H35" s="58"/>
      <c r="I35" s="58"/>
      <c r="J35" s="58"/>
      <c r="K35" s="58"/>
      <c r="L35" s="47"/>
      <c r="M35" s="58"/>
      <c r="N35" s="66">
        <v>0.28000000000000003</v>
      </c>
      <c r="O35" s="66">
        <v>3.2000000000000001E-2</v>
      </c>
      <c r="P35" s="66">
        <v>1.0999999999999999E-2</v>
      </c>
      <c r="Q35" s="66">
        <v>5.8000000000000003E-2</v>
      </c>
      <c r="R35" s="119"/>
      <c r="S35" s="125" t="s">
        <v>216</v>
      </c>
    </row>
    <row r="36" spans="1:19" s="30" customFormat="1" ht="25.5" customHeight="1" x14ac:dyDescent="0.25">
      <c r="A36" s="43"/>
      <c r="B36" s="60" t="s">
        <v>142</v>
      </c>
      <c r="C36" s="39"/>
      <c r="D36" s="41"/>
      <c r="E36" s="41">
        <f t="shared" si="7"/>
        <v>1.113</v>
      </c>
      <c r="F36" s="58"/>
      <c r="G36" s="58"/>
      <c r="H36" s="58"/>
      <c r="I36" s="58"/>
      <c r="J36" s="58"/>
      <c r="K36" s="58"/>
      <c r="L36" s="47"/>
      <c r="M36" s="58"/>
      <c r="N36" s="66">
        <v>0.79300000000000004</v>
      </c>
      <c r="O36" s="66">
        <v>0.114</v>
      </c>
      <c r="P36" s="66">
        <v>3.5999999999999997E-2</v>
      </c>
      <c r="Q36" s="66">
        <v>0.17</v>
      </c>
      <c r="R36" s="119"/>
      <c r="S36" s="125" t="s">
        <v>217</v>
      </c>
    </row>
    <row r="37" spans="1:19" s="30" customFormat="1" ht="25.5" customHeight="1" x14ac:dyDescent="0.25">
      <c r="A37" s="43"/>
      <c r="B37" s="60" t="s">
        <v>143</v>
      </c>
      <c r="C37" s="39"/>
      <c r="D37" s="41"/>
      <c r="E37" s="41">
        <f t="shared" si="7"/>
        <v>0.28999999999999998</v>
      </c>
      <c r="F37" s="58"/>
      <c r="G37" s="58"/>
      <c r="H37" s="58"/>
      <c r="I37" s="58"/>
      <c r="J37" s="58"/>
      <c r="K37" s="58"/>
      <c r="L37" s="47"/>
      <c r="M37" s="58"/>
      <c r="N37" s="66">
        <v>0.216</v>
      </c>
      <c r="O37" s="66">
        <v>2.1999999999999999E-2</v>
      </c>
      <c r="P37" s="66">
        <v>8.0000000000000002E-3</v>
      </c>
      <c r="Q37" s="66">
        <v>4.3999999999999997E-2</v>
      </c>
      <c r="R37" s="119"/>
      <c r="S37" s="125" t="s">
        <v>218</v>
      </c>
    </row>
    <row r="38" spans="1:19" s="30" customFormat="1" ht="96.6" customHeight="1" x14ac:dyDescent="0.25">
      <c r="A38" s="52" t="s">
        <v>77</v>
      </c>
      <c r="B38" s="144" t="s">
        <v>132</v>
      </c>
      <c r="C38" s="39">
        <f>D38</f>
        <v>1.776</v>
      </c>
      <c r="D38" s="159">
        <v>1.776</v>
      </c>
      <c r="E38" s="160">
        <f>E40+E41+E42+E43+E44+E45+E46+E47+E48+E49</f>
        <v>1.994</v>
      </c>
      <c r="F38" s="160">
        <f t="shared" ref="F38:Q38" si="8">F40+F41+F42+F43+F44+F45+F46+F47+F48+F49</f>
        <v>0</v>
      </c>
      <c r="G38" s="160">
        <f t="shared" si="8"/>
        <v>0</v>
      </c>
      <c r="H38" s="160">
        <f t="shared" si="8"/>
        <v>0</v>
      </c>
      <c r="I38" s="160">
        <f t="shared" si="8"/>
        <v>0</v>
      </c>
      <c r="J38" s="160">
        <f t="shared" si="8"/>
        <v>0</v>
      </c>
      <c r="K38" s="160">
        <f t="shared" si="8"/>
        <v>5.3453185799999998</v>
      </c>
      <c r="L38" s="160">
        <f t="shared" si="8"/>
        <v>0</v>
      </c>
      <c r="M38" s="160">
        <f t="shared" si="8"/>
        <v>-3.35131858</v>
      </c>
      <c r="N38" s="160">
        <f t="shared" si="8"/>
        <v>1.2949999999999999</v>
      </c>
      <c r="O38" s="160">
        <f t="shared" si="8"/>
        <v>0.30299999999999999</v>
      </c>
      <c r="P38" s="160">
        <f t="shared" si="8"/>
        <v>9.3000000000000013E-2</v>
      </c>
      <c r="Q38" s="160">
        <f t="shared" si="8"/>
        <v>0.30299999999999999</v>
      </c>
      <c r="R38" s="114"/>
      <c r="S38" s="125"/>
    </row>
    <row r="39" spans="1:19" s="30" customFormat="1" ht="25.5" customHeight="1" x14ac:dyDescent="0.25">
      <c r="A39" s="43"/>
      <c r="B39" s="38" t="s">
        <v>69</v>
      </c>
      <c r="C39" s="54"/>
      <c r="D39" s="156"/>
      <c r="E39" s="41"/>
      <c r="F39" s="56"/>
      <c r="G39" s="56"/>
      <c r="H39" s="56"/>
      <c r="I39" s="56"/>
      <c r="J39" s="56"/>
      <c r="K39" s="56"/>
      <c r="L39" s="39"/>
      <c r="M39" s="56"/>
      <c r="N39" s="66"/>
      <c r="O39" s="66"/>
      <c r="P39" s="66"/>
      <c r="Q39" s="66"/>
      <c r="R39" s="119"/>
      <c r="S39" s="125"/>
    </row>
    <row r="40" spans="1:19" s="30" customFormat="1" ht="25.5" customHeight="1" x14ac:dyDescent="0.25">
      <c r="A40" s="218"/>
      <c r="B40" s="53" t="s">
        <v>144</v>
      </c>
      <c r="C40" s="39">
        <f t="shared" ref="C40:C46" si="9">D40</f>
        <v>0</v>
      </c>
      <c r="D40" s="157"/>
      <c r="E40" s="41">
        <f>N40+O40+P40+Q40</f>
        <v>0.33200000000000002</v>
      </c>
      <c r="F40" s="47"/>
      <c r="G40" s="47"/>
      <c r="H40" s="47"/>
      <c r="I40" s="47"/>
      <c r="J40" s="47"/>
      <c r="K40" s="56">
        <f>4.529931*1.18</f>
        <v>5.3453185799999998</v>
      </c>
      <c r="L40" s="47">
        <f t="shared" si="3"/>
        <v>0</v>
      </c>
      <c r="M40" s="64">
        <f>'приложение 6.1'!E34-K40</f>
        <v>-3.35131858</v>
      </c>
      <c r="N40" s="158">
        <v>0.21</v>
      </c>
      <c r="O40" s="158">
        <v>5.3999999999999999E-2</v>
      </c>
      <c r="P40" s="158">
        <v>1.7000000000000001E-2</v>
      </c>
      <c r="Q40" s="158">
        <v>5.0999999999999997E-2</v>
      </c>
      <c r="R40" s="121"/>
      <c r="S40" s="125" t="s">
        <v>219</v>
      </c>
    </row>
    <row r="41" spans="1:19" s="30" customFormat="1" ht="25.5" customHeight="1" x14ac:dyDescent="0.25">
      <c r="A41" s="219"/>
      <c r="B41" s="60" t="s">
        <v>145</v>
      </c>
      <c r="C41" s="39">
        <f t="shared" si="9"/>
        <v>0</v>
      </c>
      <c r="D41" s="41"/>
      <c r="E41" s="41">
        <f t="shared" ref="E41:E49" si="10">N41+O41+P41+Q41</f>
        <v>2.9000000000000001E-2</v>
      </c>
      <c r="F41" s="47"/>
      <c r="G41" s="47"/>
      <c r="H41" s="47"/>
      <c r="I41" s="47"/>
      <c r="J41" s="47"/>
      <c r="K41" s="64"/>
      <c r="L41" s="47">
        <f t="shared" si="3"/>
        <v>0</v>
      </c>
      <c r="M41" s="64"/>
      <c r="N41" s="158">
        <v>1.9E-2</v>
      </c>
      <c r="O41" s="158">
        <v>4.0000000000000001E-3</v>
      </c>
      <c r="P41" s="158">
        <v>2E-3</v>
      </c>
      <c r="Q41" s="158">
        <v>4.0000000000000001E-3</v>
      </c>
      <c r="R41" s="121"/>
      <c r="S41" s="125" t="s">
        <v>220</v>
      </c>
    </row>
    <row r="42" spans="1:19" s="30" customFormat="1" ht="25.5" customHeight="1" x14ac:dyDescent="0.25">
      <c r="A42" s="43"/>
      <c r="B42" s="60" t="s">
        <v>146</v>
      </c>
      <c r="C42" s="39">
        <f t="shared" si="9"/>
        <v>0</v>
      </c>
      <c r="D42" s="41"/>
      <c r="E42" s="41">
        <f t="shared" si="10"/>
        <v>0.26800000000000002</v>
      </c>
      <c r="F42" s="47"/>
      <c r="G42" s="47"/>
      <c r="H42" s="47"/>
      <c r="I42" s="47"/>
      <c r="J42" s="47"/>
      <c r="K42" s="58"/>
      <c r="L42" s="47">
        <f t="shared" si="3"/>
        <v>0</v>
      </c>
      <c r="M42" s="58"/>
      <c r="N42" s="66">
        <v>0.16400000000000001</v>
      </c>
      <c r="O42" s="66">
        <v>4.8000000000000001E-2</v>
      </c>
      <c r="P42" s="66">
        <v>1.4999999999999999E-2</v>
      </c>
      <c r="Q42" s="66">
        <v>4.1000000000000002E-2</v>
      </c>
      <c r="R42" s="119"/>
      <c r="S42" s="125" t="s">
        <v>221</v>
      </c>
    </row>
    <row r="43" spans="1:19" s="30" customFormat="1" ht="25.5" customHeight="1" x14ac:dyDescent="0.25">
      <c r="A43" s="43"/>
      <c r="B43" s="60" t="s">
        <v>147</v>
      </c>
      <c r="C43" s="39">
        <f t="shared" si="9"/>
        <v>0</v>
      </c>
      <c r="D43" s="41"/>
      <c r="E43" s="41">
        <f t="shared" si="10"/>
        <v>6.0000000000000005E-2</v>
      </c>
      <c r="F43" s="47"/>
      <c r="G43" s="47"/>
      <c r="H43" s="47"/>
      <c r="I43" s="47"/>
      <c r="J43" s="47"/>
      <c r="K43" s="58"/>
      <c r="L43" s="47">
        <f t="shared" si="3"/>
        <v>0</v>
      </c>
      <c r="M43" s="58"/>
      <c r="N43" s="66">
        <v>3.5999999999999997E-2</v>
      </c>
      <c r="O43" s="66">
        <v>1.0999999999999999E-2</v>
      </c>
      <c r="P43" s="66">
        <v>4.0000000000000001E-3</v>
      </c>
      <c r="Q43" s="66">
        <v>8.9999999999999993E-3</v>
      </c>
      <c r="R43" s="119"/>
      <c r="S43" s="125" t="s">
        <v>222</v>
      </c>
    </row>
    <row r="44" spans="1:19" s="30" customFormat="1" ht="25.5" customHeight="1" x14ac:dyDescent="0.25">
      <c r="A44" s="43"/>
      <c r="B44" s="60" t="s">
        <v>148</v>
      </c>
      <c r="C44" s="39"/>
      <c r="D44" s="41"/>
      <c r="E44" s="41">
        <f t="shared" si="10"/>
        <v>0.314</v>
      </c>
      <c r="F44" s="58"/>
      <c r="G44" s="58"/>
      <c r="H44" s="58"/>
      <c r="I44" s="58"/>
      <c r="J44" s="58"/>
      <c r="K44" s="58"/>
      <c r="L44" s="47"/>
      <c r="M44" s="58"/>
      <c r="N44" s="66">
        <v>0.17599999999999999</v>
      </c>
      <c r="O44" s="66">
        <v>6.9000000000000006E-2</v>
      </c>
      <c r="P44" s="66">
        <v>2.1000000000000001E-2</v>
      </c>
      <c r="Q44" s="66">
        <v>4.8000000000000001E-2</v>
      </c>
      <c r="R44" s="119"/>
      <c r="S44" s="125" t="s">
        <v>223</v>
      </c>
    </row>
    <row r="45" spans="1:19" s="30" customFormat="1" ht="25.5" customHeight="1" x14ac:dyDescent="0.25">
      <c r="A45" s="43"/>
      <c r="B45" s="60" t="s">
        <v>149</v>
      </c>
      <c r="C45" s="39"/>
      <c r="D45" s="41"/>
      <c r="E45" s="41">
        <f t="shared" si="10"/>
        <v>9.5000000000000001E-2</v>
      </c>
      <c r="F45" s="58"/>
      <c r="G45" s="58"/>
      <c r="H45" s="58"/>
      <c r="I45" s="58"/>
      <c r="J45" s="58"/>
      <c r="K45" s="58"/>
      <c r="L45" s="47"/>
      <c r="M45" s="58"/>
      <c r="N45" s="66">
        <v>6.3E-2</v>
      </c>
      <c r="O45" s="66">
        <v>1.4E-2</v>
      </c>
      <c r="P45" s="66">
        <v>4.0000000000000001E-3</v>
      </c>
      <c r="Q45" s="66">
        <v>1.4E-2</v>
      </c>
      <c r="R45" s="119"/>
      <c r="S45" s="125" t="s">
        <v>224</v>
      </c>
    </row>
    <row r="46" spans="1:19" s="30" customFormat="1" ht="25.5" customHeight="1" x14ac:dyDescent="0.25">
      <c r="A46" s="219"/>
      <c r="B46" s="60" t="s">
        <v>150</v>
      </c>
      <c r="C46" s="39">
        <f t="shared" si="9"/>
        <v>0</v>
      </c>
      <c r="D46" s="41"/>
      <c r="E46" s="41">
        <f t="shared" si="10"/>
        <v>5.9000000000000004E-2</v>
      </c>
      <c r="F46" s="58"/>
      <c r="G46" s="58"/>
      <c r="H46" s="58"/>
      <c r="I46" s="58"/>
      <c r="J46" s="58"/>
      <c r="K46" s="58"/>
      <c r="L46" s="47">
        <f t="shared" si="3"/>
        <v>0</v>
      </c>
      <c r="M46" s="58"/>
      <c r="N46" s="66">
        <v>4.1000000000000002E-2</v>
      </c>
      <c r="O46" s="66">
        <v>7.0000000000000001E-3</v>
      </c>
      <c r="P46" s="66">
        <v>2E-3</v>
      </c>
      <c r="Q46" s="66">
        <v>8.9999999999999993E-3</v>
      </c>
      <c r="R46" s="119"/>
      <c r="S46" s="125" t="s">
        <v>225</v>
      </c>
    </row>
    <row r="47" spans="1:19" s="30" customFormat="1" ht="25.5" customHeight="1" x14ac:dyDescent="0.25">
      <c r="A47" s="135"/>
      <c r="B47" s="60" t="s">
        <v>151</v>
      </c>
      <c r="C47" s="39"/>
      <c r="D47" s="41"/>
      <c r="E47" s="41">
        <f t="shared" si="10"/>
        <v>0.215</v>
      </c>
      <c r="F47" s="58"/>
      <c r="G47" s="58"/>
      <c r="H47" s="58"/>
      <c r="I47" s="58"/>
      <c r="J47" s="58"/>
      <c r="K47" s="58"/>
      <c r="L47" s="47"/>
      <c r="M47" s="58"/>
      <c r="N47" s="66">
        <v>0.155</v>
      </c>
      <c r="O47" s="66">
        <v>2.1000000000000001E-2</v>
      </c>
      <c r="P47" s="66">
        <v>6.0000000000000001E-3</v>
      </c>
      <c r="Q47" s="66">
        <v>3.3000000000000002E-2</v>
      </c>
      <c r="R47" s="119"/>
      <c r="S47" s="125" t="s">
        <v>226</v>
      </c>
    </row>
    <row r="48" spans="1:19" s="30" customFormat="1" ht="25.5" customHeight="1" x14ac:dyDescent="0.25">
      <c r="A48" s="135"/>
      <c r="B48" s="60" t="s">
        <v>152</v>
      </c>
      <c r="C48" s="39"/>
      <c r="D48" s="41"/>
      <c r="E48" s="41">
        <f t="shared" si="10"/>
        <v>0.34900000000000003</v>
      </c>
      <c r="F48" s="58"/>
      <c r="G48" s="58"/>
      <c r="H48" s="58"/>
      <c r="I48" s="58"/>
      <c r="J48" s="58"/>
      <c r="K48" s="58"/>
      <c r="L48" s="47"/>
      <c r="M48" s="58"/>
      <c r="N48" s="66">
        <v>0.25900000000000001</v>
      </c>
      <c r="O48" s="66">
        <v>2.9000000000000001E-2</v>
      </c>
      <c r="P48" s="66">
        <v>8.0000000000000002E-3</v>
      </c>
      <c r="Q48" s="66">
        <v>5.2999999999999999E-2</v>
      </c>
      <c r="R48" s="119"/>
      <c r="S48" s="125" t="s">
        <v>227</v>
      </c>
    </row>
    <row r="49" spans="1:19" s="30" customFormat="1" ht="25.5" customHeight="1" x14ac:dyDescent="0.25">
      <c r="A49" s="135"/>
      <c r="B49" s="60" t="s">
        <v>153</v>
      </c>
      <c r="C49" s="39"/>
      <c r="D49" s="41"/>
      <c r="E49" s="41">
        <f t="shared" si="10"/>
        <v>0.27299999999999996</v>
      </c>
      <c r="F49" s="58"/>
      <c r="G49" s="58"/>
      <c r="H49" s="58"/>
      <c r="I49" s="58"/>
      <c r="J49" s="58"/>
      <c r="K49" s="58"/>
      <c r="L49" s="47"/>
      <c r="M49" s="58"/>
      <c r="N49" s="66">
        <v>0.17199999999999999</v>
      </c>
      <c r="O49" s="66">
        <v>4.5999999999999999E-2</v>
      </c>
      <c r="P49" s="66">
        <v>1.4E-2</v>
      </c>
      <c r="Q49" s="66">
        <v>4.1000000000000002E-2</v>
      </c>
      <c r="R49" s="119"/>
      <c r="S49" s="125" t="s">
        <v>228</v>
      </c>
    </row>
    <row r="50" spans="1:19" s="30" customFormat="1" ht="30.6" customHeight="1" x14ac:dyDescent="0.25">
      <c r="A50" s="52" t="s">
        <v>83</v>
      </c>
      <c r="B50" s="150" t="s">
        <v>133</v>
      </c>
      <c r="C50" s="39"/>
      <c r="D50" s="159">
        <v>0.72899999999999998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59">
        <v>0</v>
      </c>
      <c r="Q50" s="159">
        <v>0</v>
      </c>
      <c r="R50" s="114"/>
      <c r="S50" s="125"/>
    </row>
    <row r="51" spans="1:19" s="30" customFormat="1" ht="30.6" customHeight="1" x14ac:dyDescent="0.25">
      <c r="A51" s="52" t="s">
        <v>155</v>
      </c>
      <c r="B51" s="151" t="s">
        <v>154</v>
      </c>
      <c r="C51" s="39"/>
      <c r="D51" s="142">
        <v>0.72899999999999998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22"/>
      <c r="S51" s="126"/>
    </row>
    <row r="52" spans="1:19" s="30" customFormat="1" ht="38.25" customHeight="1" x14ac:dyDescent="0.25">
      <c r="A52" s="52" t="s">
        <v>84</v>
      </c>
      <c r="B52" s="155" t="s">
        <v>156</v>
      </c>
      <c r="C52" s="54"/>
      <c r="D52" s="159">
        <f>D53+D54</f>
        <v>14.213999999999999</v>
      </c>
      <c r="E52" s="159">
        <f>E53+E54</f>
        <v>6.2060000000000004</v>
      </c>
      <c r="F52" s="159">
        <f t="shared" ref="F52:R52" si="11">F53+F54</f>
        <v>0</v>
      </c>
      <c r="G52" s="159">
        <f t="shared" si="11"/>
        <v>0</v>
      </c>
      <c r="H52" s="159">
        <f t="shared" si="11"/>
        <v>0</v>
      </c>
      <c r="I52" s="159">
        <f t="shared" si="11"/>
        <v>0</v>
      </c>
      <c r="J52" s="159">
        <f t="shared" si="11"/>
        <v>0</v>
      </c>
      <c r="K52" s="159">
        <f t="shared" si="11"/>
        <v>0</v>
      </c>
      <c r="L52" s="159">
        <f t="shared" si="11"/>
        <v>0</v>
      </c>
      <c r="M52" s="159">
        <f t="shared" si="11"/>
        <v>0</v>
      </c>
      <c r="N52" s="159">
        <f t="shared" si="11"/>
        <v>4.625</v>
      </c>
      <c r="O52" s="159">
        <f t="shared" si="11"/>
        <v>0.44900000000000001</v>
      </c>
      <c r="P52" s="159">
        <f t="shared" si="11"/>
        <v>0.13600000000000001</v>
      </c>
      <c r="Q52" s="159">
        <f t="shared" si="11"/>
        <v>0.94699999999999995</v>
      </c>
      <c r="R52" s="159">
        <f t="shared" si="11"/>
        <v>4.9000000000000002E-2</v>
      </c>
      <c r="S52" s="127"/>
    </row>
    <row r="53" spans="1:19" s="30" customFormat="1" ht="41.25" customHeight="1" x14ac:dyDescent="0.25">
      <c r="A53" s="52" t="s">
        <v>159</v>
      </c>
      <c r="B53" s="151" t="s">
        <v>157</v>
      </c>
      <c r="C53" s="39"/>
      <c r="D53" s="142">
        <v>4.2640000000000002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14"/>
      <c r="S53" s="125"/>
    </row>
    <row r="54" spans="1:19" s="30" customFormat="1" ht="51" customHeight="1" x14ac:dyDescent="0.25">
      <c r="A54" s="52" t="s">
        <v>160</v>
      </c>
      <c r="B54" s="152" t="s">
        <v>158</v>
      </c>
      <c r="C54" s="39"/>
      <c r="D54" s="142">
        <v>9.9499999999999993</v>
      </c>
      <c r="E54" s="142">
        <f>N54+O54+P54+Q54+R54</f>
        <v>6.2060000000000004</v>
      </c>
      <c r="F54" s="120"/>
      <c r="G54" s="120"/>
      <c r="H54" s="120"/>
      <c r="I54" s="120"/>
      <c r="J54" s="120"/>
      <c r="K54" s="120"/>
      <c r="L54" s="116"/>
      <c r="M54" s="120"/>
      <c r="N54" s="41">
        <v>4.625</v>
      </c>
      <c r="O54" s="41">
        <v>0.44900000000000001</v>
      </c>
      <c r="P54" s="41">
        <v>0.13600000000000001</v>
      </c>
      <c r="Q54" s="41">
        <v>0.94699999999999995</v>
      </c>
      <c r="R54" s="41">
        <v>4.9000000000000002E-2</v>
      </c>
      <c r="S54" s="125" t="s">
        <v>229</v>
      </c>
    </row>
    <row r="55" spans="1:19" s="79" customFormat="1" ht="19.5" customHeight="1" x14ac:dyDescent="0.25">
      <c r="A55" s="73"/>
      <c r="B55" s="7"/>
      <c r="C55" s="7"/>
      <c r="D55" s="74"/>
      <c r="E55" s="75"/>
      <c r="F55" s="74"/>
      <c r="G55" s="74"/>
      <c r="H55" s="74"/>
      <c r="I55" s="74"/>
      <c r="J55" s="74"/>
      <c r="K55" s="76"/>
      <c r="L55" s="74"/>
      <c r="M55" s="77"/>
      <c r="N55" s="74"/>
      <c r="O55" s="74"/>
      <c r="P55" s="74"/>
      <c r="Q55" s="74"/>
      <c r="R55" s="74"/>
      <c r="S55" s="74"/>
    </row>
    <row r="56" spans="1:19" s="79" customFormat="1" ht="19.5" customHeight="1" x14ac:dyDescent="0.25">
      <c r="A56" s="73"/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74"/>
      <c r="M56" s="77"/>
      <c r="N56" s="74"/>
      <c r="O56" s="123"/>
      <c r="P56" s="74"/>
      <c r="Q56" s="74"/>
      <c r="R56" s="12"/>
      <c r="S56" s="12"/>
    </row>
    <row r="57" spans="1:19" x14ac:dyDescent="0.3">
      <c r="B57" t="s">
        <v>168</v>
      </c>
      <c r="N57" t="s">
        <v>169</v>
      </c>
    </row>
  </sheetData>
  <mergeCells count="14">
    <mergeCell ref="B12:Q12"/>
    <mergeCell ref="B13:Q13"/>
    <mergeCell ref="A18:A20"/>
    <mergeCell ref="B18:B20"/>
    <mergeCell ref="C18:C20"/>
    <mergeCell ref="D18:M18"/>
    <mergeCell ref="N18:R19"/>
    <mergeCell ref="B56:K56"/>
    <mergeCell ref="S18:S20"/>
    <mergeCell ref="D19:E19"/>
    <mergeCell ref="F19:G19"/>
    <mergeCell ref="H19:I19"/>
    <mergeCell ref="J19:K19"/>
    <mergeCell ref="L19:M19"/>
  </mergeCells>
  <pageMargins left="0.78740157480314965" right="0.19685039370078741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IV48"/>
  <sheetViews>
    <sheetView view="pageBreakPreview" topLeftCell="A20" zoomScale="60" zoomScaleNormal="100" workbookViewId="0">
      <selection activeCell="P34" sqref="P34"/>
    </sheetView>
  </sheetViews>
  <sheetFormatPr defaultRowHeight="15.6" x14ac:dyDescent="0.3"/>
  <cols>
    <col min="1" max="1" width="4.8984375" customWidth="1"/>
    <col min="2" max="2" width="43" customWidth="1"/>
    <col min="3" max="3" width="10.796875" customWidth="1"/>
    <col min="4" max="4" width="8" customWidth="1"/>
    <col min="5" max="5" width="7.3984375" style="111" customWidth="1"/>
    <col min="6" max="13" width="8" hidden="1" customWidth="1"/>
    <col min="14" max="14" width="11.5" customWidth="1"/>
    <col min="15" max="15" width="8" hidden="1" customWidth="1"/>
    <col min="16" max="16" width="12.5" customWidth="1"/>
    <col min="17" max="17" width="0" hidden="1" customWidth="1"/>
    <col min="18" max="18" width="11" customWidth="1"/>
    <col min="19" max="19" width="8.09765625" customWidth="1"/>
    <col min="20" max="20" width="8" customWidth="1"/>
    <col min="21" max="21" width="11.09765625" customWidth="1"/>
    <col min="22" max="22" width="11" customWidth="1"/>
    <col min="23" max="23" width="19.19921875" customWidth="1"/>
  </cols>
  <sheetData>
    <row r="1" spans="1:256" x14ac:dyDescent="0.3">
      <c r="M1" s="29"/>
      <c r="W1" s="29" t="s">
        <v>50</v>
      </c>
    </row>
    <row r="2" spans="1:256" x14ac:dyDescent="0.3">
      <c r="M2" s="29"/>
      <c r="W2" s="29" t="s">
        <v>44</v>
      </c>
    </row>
    <row r="3" spans="1:256" x14ac:dyDescent="0.3">
      <c r="M3" s="29"/>
      <c r="W3" s="29" t="s">
        <v>45</v>
      </c>
    </row>
    <row r="4" spans="1:256" hidden="1" x14ac:dyDescent="0.3"/>
    <row r="5" spans="1:256" hidden="1" x14ac:dyDescent="0.3"/>
    <row r="6" spans="1:256" hidden="1" x14ac:dyDescent="0.3"/>
    <row r="7" spans="1:256" hidden="1" x14ac:dyDescent="0.3"/>
    <row r="8" spans="1:256" hidden="1" x14ac:dyDescent="0.3"/>
    <row r="9" spans="1:256" hidden="1" x14ac:dyDescent="0.3"/>
    <row r="10" spans="1:256" hidden="1" x14ac:dyDescent="0.3">
      <c r="A10" s="29"/>
      <c r="B10" s="29"/>
      <c r="C10" s="29"/>
      <c r="D10" s="29"/>
      <c r="E10" s="112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1:256" x14ac:dyDescent="0.3">
      <c r="A11" s="29"/>
      <c r="B11" s="29"/>
      <c r="C11" s="29"/>
      <c r="D11" s="29"/>
      <c r="E11" s="11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</row>
    <row r="12" spans="1:256" s="30" customFormat="1" ht="19.5" customHeight="1" x14ac:dyDescent="0.3">
      <c r="A12" s="247" t="s">
        <v>161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</row>
    <row r="13" spans="1:256" s="30" customFormat="1" ht="19.5" customHeight="1" x14ac:dyDescent="0.25">
      <c r="A13" s="31"/>
      <c r="B13" s="31"/>
      <c r="C13" s="31"/>
      <c r="D13" s="15"/>
      <c r="E13" s="107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3" t="s">
        <v>17</v>
      </c>
      <c r="X13" s="32"/>
      <c r="Y13" s="32"/>
    </row>
    <row r="14" spans="1:256" s="30" customFormat="1" ht="19.5" customHeight="1" x14ac:dyDescent="0.25">
      <c r="A14" s="31"/>
      <c r="B14" s="31"/>
      <c r="C14" s="31"/>
      <c r="D14" s="15"/>
      <c r="E14" s="10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3" t="s">
        <v>47</v>
      </c>
      <c r="X14" s="32"/>
      <c r="Y14" s="32"/>
    </row>
    <row r="15" spans="1:256" s="30" customFormat="1" ht="23.25" customHeight="1" x14ac:dyDescent="0.25">
      <c r="A15" s="31"/>
      <c r="B15" s="31"/>
      <c r="C15" s="31"/>
      <c r="D15" s="15"/>
      <c r="E15" s="10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3"/>
      <c r="V15" s="33"/>
      <c r="W15" s="13" t="s">
        <v>165</v>
      </c>
      <c r="X15" s="32"/>
      <c r="Y15" s="32"/>
    </row>
    <row r="16" spans="1:256" s="30" customFormat="1" ht="23.25" customHeight="1" x14ac:dyDescent="0.25">
      <c r="A16" s="31"/>
      <c r="B16" s="31"/>
      <c r="C16" s="31"/>
      <c r="D16" s="15"/>
      <c r="E16" s="10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4"/>
      <c r="V16" s="16"/>
      <c r="W16" s="17" t="s">
        <v>166</v>
      </c>
      <c r="X16" s="32"/>
      <c r="Y16" s="32"/>
    </row>
    <row r="17" spans="1:25" s="30" customFormat="1" ht="23.25" customHeight="1" x14ac:dyDescent="0.25">
      <c r="A17" s="31"/>
      <c r="B17" s="31"/>
      <c r="C17" s="31"/>
      <c r="D17" s="15"/>
      <c r="E17" s="10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34"/>
      <c r="V17" s="16"/>
      <c r="W17" s="13" t="s">
        <v>18</v>
      </c>
      <c r="X17" s="32"/>
      <c r="Y17" s="32"/>
    </row>
    <row r="18" spans="1:25" s="35" customFormat="1" ht="42" customHeight="1" x14ac:dyDescent="0.3">
      <c r="A18" s="261" t="s">
        <v>51</v>
      </c>
      <c r="B18" s="264" t="s">
        <v>52</v>
      </c>
      <c r="C18" s="257" t="s">
        <v>53</v>
      </c>
      <c r="D18" s="257" t="s">
        <v>54</v>
      </c>
      <c r="E18" s="257"/>
      <c r="F18" s="257"/>
      <c r="G18" s="257"/>
      <c r="H18" s="257"/>
      <c r="I18" s="257"/>
      <c r="J18" s="257"/>
      <c r="K18" s="257"/>
      <c r="L18" s="257"/>
      <c r="M18" s="257"/>
      <c r="N18" s="267" t="s">
        <v>55</v>
      </c>
      <c r="O18" s="268"/>
      <c r="P18" s="267" t="s">
        <v>105</v>
      </c>
      <c r="Q18" s="268"/>
      <c r="R18" s="257" t="s">
        <v>57</v>
      </c>
      <c r="S18" s="257" t="s">
        <v>58</v>
      </c>
      <c r="T18" s="257"/>
      <c r="U18" s="257"/>
      <c r="V18" s="257"/>
      <c r="W18" s="264" t="s">
        <v>2</v>
      </c>
    </row>
    <row r="19" spans="1:25" s="36" customFormat="1" ht="23.25" customHeight="1" x14ac:dyDescent="0.3">
      <c r="A19" s="262"/>
      <c r="B19" s="265"/>
      <c r="C19" s="257"/>
      <c r="D19" s="257" t="s">
        <v>3</v>
      </c>
      <c r="E19" s="257"/>
      <c r="F19" s="257" t="s">
        <v>59</v>
      </c>
      <c r="G19" s="257"/>
      <c r="H19" s="257" t="s">
        <v>60</v>
      </c>
      <c r="I19" s="257"/>
      <c r="J19" s="257" t="s">
        <v>61</v>
      </c>
      <c r="K19" s="257"/>
      <c r="L19" s="257" t="s">
        <v>62</v>
      </c>
      <c r="M19" s="257"/>
      <c r="N19" s="269"/>
      <c r="O19" s="270"/>
      <c r="P19" s="269"/>
      <c r="Q19" s="270"/>
      <c r="R19" s="257"/>
      <c r="S19" s="257" t="s">
        <v>63</v>
      </c>
      <c r="T19" s="257" t="s">
        <v>15</v>
      </c>
      <c r="U19" s="257" t="s">
        <v>14</v>
      </c>
      <c r="V19" s="257"/>
      <c r="W19" s="265"/>
    </row>
    <row r="20" spans="1:25" s="36" customFormat="1" ht="77.400000000000006" customHeight="1" x14ac:dyDescent="0.3">
      <c r="A20" s="263"/>
      <c r="B20" s="266"/>
      <c r="C20" s="257"/>
      <c r="D20" s="167" t="s">
        <v>4</v>
      </c>
      <c r="E20" s="168" t="s">
        <v>5</v>
      </c>
      <c r="F20" s="167" t="s">
        <v>4</v>
      </c>
      <c r="G20" s="167" t="s">
        <v>5</v>
      </c>
      <c r="H20" s="167" t="s">
        <v>4</v>
      </c>
      <c r="I20" s="167" t="s">
        <v>5</v>
      </c>
      <c r="J20" s="167" t="s">
        <v>4</v>
      </c>
      <c r="K20" s="167" t="s">
        <v>5</v>
      </c>
      <c r="L20" s="167" t="s">
        <v>4</v>
      </c>
      <c r="M20" s="168" t="s">
        <v>5</v>
      </c>
      <c r="N20" s="271"/>
      <c r="O20" s="272"/>
      <c r="P20" s="271"/>
      <c r="Q20" s="272"/>
      <c r="R20" s="257"/>
      <c r="S20" s="257"/>
      <c r="T20" s="257"/>
      <c r="U20" s="167" t="s">
        <v>13</v>
      </c>
      <c r="V20" s="167" t="s">
        <v>64</v>
      </c>
      <c r="W20" s="266"/>
    </row>
    <row r="21" spans="1:25" s="36" customFormat="1" ht="19.5" customHeight="1" x14ac:dyDescent="0.3">
      <c r="A21" s="40"/>
      <c r="B21" s="38" t="s">
        <v>65</v>
      </c>
      <c r="C21" s="39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9"/>
      <c r="O21" s="39"/>
      <c r="P21" s="39"/>
      <c r="Q21" s="39"/>
      <c r="R21" s="39"/>
      <c r="S21" s="39"/>
      <c r="T21" s="42"/>
      <c r="U21" s="39"/>
      <c r="V21" s="39"/>
      <c r="W21" s="37"/>
    </row>
    <row r="22" spans="1:25" s="30" customFormat="1" ht="19.5" customHeight="1" x14ac:dyDescent="0.25">
      <c r="A22" s="43" t="s">
        <v>66</v>
      </c>
      <c r="B22" s="44" t="s">
        <v>16</v>
      </c>
      <c r="C22" s="39">
        <f>C24+C30+C34+C41+C43</f>
        <v>22.896999999999998</v>
      </c>
      <c r="D22" s="46">
        <f>C22</f>
        <v>22.896999999999998</v>
      </c>
      <c r="E22" s="39">
        <f>E24+E30+E34+E41+E43</f>
        <v>13.728000000000002</v>
      </c>
      <c r="F22" s="48"/>
      <c r="G22" s="48"/>
      <c r="H22" s="48"/>
      <c r="I22" s="48"/>
      <c r="J22" s="48"/>
      <c r="K22" s="49"/>
      <c r="L22" s="39"/>
      <c r="M22" s="49"/>
      <c r="N22" s="49">
        <f>E22</f>
        <v>13.728000000000002</v>
      </c>
      <c r="O22" s="48"/>
      <c r="P22" s="49">
        <f>E22</f>
        <v>13.728000000000002</v>
      </c>
      <c r="Q22" s="48"/>
      <c r="R22" s="49">
        <f>D22</f>
        <v>22.896999999999998</v>
      </c>
      <c r="S22" s="49">
        <f>E22-D22</f>
        <v>-9.1689999999999969</v>
      </c>
      <c r="T22" s="42">
        <f>S22/D22</f>
        <v>-0.40044547320609675</v>
      </c>
      <c r="U22" s="48"/>
      <c r="V22" s="49">
        <f>V24+V30+V34+V41+V43</f>
        <v>-9.1690000000000005</v>
      </c>
      <c r="W22" s="51"/>
    </row>
    <row r="23" spans="1:25" s="30" customFormat="1" ht="26.25" customHeight="1" x14ac:dyDescent="0.25">
      <c r="A23" s="43" t="s">
        <v>67</v>
      </c>
      <c r="B23" s="44" t="s">
        <v>68</v>
      </c>
      <c r="C23" s="39">
        <f>C22</f>
        <v>22.896999999999998</v>
      </c>
      <c r="D23" s="46">
        <f>D22</f>
        <v>22.896999999999998</v>
      </c>
      <c r="E23" s="39">
        <f>E22</f>
        <v>13.728000000000002</v>
      </c>
      <c r="F23" s="48"/>
      <c r="G23" s="48"/>
      <c r="H23" s="48"/>
      <c r="I23" s="48"/>
      <c r="J23" s="48"/>
      <c r="K23" s="49"/>
      <c r="L23" s="39"/>
      <c r="M23" s="49"/>
      <c r="N23" s="49">
        <f>N22</f>
        <v>13.728000000000002</v>
      </c>
      <c r="O23" s="48"/>
      <c r="P23" s="49">
        <f>P22</f>
        <v>13.728000000000002</v>
      </c>
      <c r="Q23" s="48"/>
      <c r="R23" s="49">
        <f>R22</f>
        <v>22.896999999999998</v>
      </c>
      <c r="S23" s="49">
        <f>S22</f>
        <v>-9.1689999999999969</v>
      </c>
      <c r="T23" s="42">
        <f>S23/D23</f>
        <v>-0.40044547320609675</v>
      </c>
      <c r="U23" s="48"/>
      <c r="V23" s="49">
        <f>V25+V31+V35+V42+V44</f>
        <v>-4.9930000000000003</v>
      </c>
      <c r="W23" s="51"/>
    </row>
    <row r="24" spans="1:25" s="30" customFormat="1" ht="55.8" customHeight="1" x14ac:dyDescent="0.25">
      <c r="A24" s="52" t="s">
        <v>66</v>
      </c>
      <c r="B24" s="144" t="s">
        <v>130</v>
      </c>
      <c r="C24" s="39">
        <v>3.9420000000000002</v>
      </c>
      <c r="D24" s="156">
        <v>3.9420000000000002</v>
      </c>
      <c r="E24" s="156">
        <v>3.569</v>
      </c>
      <c r="F24" s="41"/>
      <c r="G24" s="41"/>
      <c r="H24" s="41"/>
      <c r="I24" s="41"/>
      <c r="J24" s="41"/>
      <c r="K24" s="41"/>
      <c r="L24" s="41"/>
      <c r="M24" s="41"/>
      <c r="N24" s="39">
        <v>3.569</v>
      </c>
      <c r="O24" s="39"/>
      <c r="P24" s="39">
        <v>3.569</v>
      </c>
      <c r="Q24" s="39"/>
      <c r="R24" s="39">
        <f>C24</f>
        <v>3.9420000000000002</v>
      </c>
      <c r="S24" s="39">
        <f>E24-D24</f>
        <v>-0.37300000000000022</v>
      </c>
      <c r="T24" s="42">
        <f>S24/D24</f>
        <v>-9.4622019279553576E-2</v>
      </c>
      <c r="U24" s="39"/>
      <c r="V24" s="56">
        <f>S24</f>
        <v>-0.37300000000000022</v>
      </c>
      <c r="W24" s="153" t="s">
        <v>167</v>
      </c>
    </row>
    <row r="25" spans="1:25" s="30" customFormat="1" ht="19.5" hidden="1" customHeight="1" x14ac:dyDescent="0.25">
      <c r="A25" s="43"/>
      <c r="B25" s="38"/>
      <c r="C25" s="54"/>
      <c r="D25" s="39"/>
      <c r="E25" s="47"/>
      <c r="F25" s="55"/>
      <c r="G25" s="55"/>
      <c r="H25" s="55"/>
      <c r="I25" s="55"/>
      <c r="J25" s="55"/>
      <c r="K25" s="56"/>
      <c r="L25" s="39"/>
      <c r="M25" s="56"/>
      <c r="N25" s="55"/>
      <c r="O25" s="55"/>
      <c r="P25" s="55"/>
      <c r="Q25" s="55"/>
      <c r="R25" s="55"/>
      <c r="S25" s="39"/>
      <c r="T25" s="42"/>
      <c r="U25" s="39"/>
      <c r="V25" s="55"/>
      <c r="W25" s="154"/>
    </row>
    <row r="26" spans="1:25" s="30" customFormat="1" ht="19.5" hidden="1" customHeight="1" x14ac:dyDescent="0.25">
      <c r="A26" s="258"/>
      <c r="B26" s="53"/>
      <c r="C26" s="39"/>
      <c r="D26" s="47"/>
      <c r="E26" s="47"/>
      <c r="F26" s="57"/>
      <c r="G26" s="57"/>
      <c r="H26" s="57"/>
      <c r="I26" s="57"/>
      <c r="J26" s="57"/>
      <c r="K26" s="56"/>
      <c r="L26" s="47"/>
      <c r="M26" s="58"/>
      <c r="N26" s="57"/>
      <c r="O26" s="57"/>
      <c r="P26" s="57"/>
      <c r="Q26" s="57"/>
      <c r="R26" s="57"/>
      <c r="S26" s="39"/>
      <c r="T26" s="42"/>
      <c r="U26" s="39"/>
      <c r="V26" s="57"/>
      <c r="W26" s="154"/>
    </row>
    <row r="27" spans="1:25" s="30" customFormat="1" ht="19.5" hidden="1" customHeight="1" x14ac:dyDescent="0.25">
      <c r="A27" s="259"/>
      <c r="B27" s="53"/>
      <c r="C27" s="39"/>
      <c r="D27" s="47"/>
      <c r="E27" s="47"/>
      <c r="F27" s="57"/>
      <c r="G27" s="57"/>
      <c r="H27" s="57"/>
      <c r="I27" s="57"/>
      <c r="J27" s="57"/>
      <c r="K27" s="58"/>
      <c r="L27" s="47"/>
      <c r="M27" s="58"/>
      <c r="N27" s="57"/>
      <c r="O27" s="57"/>
      <c r="P27" s="57"/>
      <c r="Q27" s="57"/>
      <c r="R27" s="57"/>
      <c r="S27" s="39"/>
      <c r="T27" s="42"/>
      <c r="U27" s="39"/>
      <c r="V27" s="57"/>
      <c r="W27" s="154"/>
    </row>
    <row r="28" spans="1:25" s="30" customFormat="1" ht="19.5" hidden="1" customHeight="1" x14ac:dyDescent="0.25">
      <c r="A28" s="43"/>
      <c r="B28" s="53"/>
      <c r="C28" s="39"/>
      <c r="D28" s="47"/>
      <c r="E28" s="47"/>
      <c r="F28" s="59"/>
      <c r="G28" s="59"/>
      <c r="H28" s="59"/>
      <c r="I28" s="59"/>
      <c r="J28" s="59"/>
      <c r="K28" s="58"/>
      <c r="L28" s="47"/>
      <c r="M28" s="58"/>
      <c r="N28" s="59"/>
      <c r="O28" s="59"/>
      <c r="P28" s="59"/>
      <c r="Q28" s="59"/>
      <c r="R28" s="59"/>
      <c r="S28" s="39"/>
      <c r="T28" s="42"/>
      <c r="U28" s="39"/>
      <c r="V28" s="59"/>
      <c r="W28" s="154"/>
    </row>
    <row r="29" spans="1:25" s="30" customFormat="1" ht="19.5" hidden="1" customHeight="1" x14ac:dyDescent="0.25">
      <c r="A29" s="43"/>
      <c r="B29" s="53"/>
      <c r="C29" s="39"/>
      <c r="D29" s="47"/>
      <c r="E29" s="47"/>
      <c r="F29" s="57"/>
      <c r="G29" s="57"/>
      <c r="H29" s="57"/>
      <c r="I29" s="57"/>
      <c r="J29" s="57"/>
      <c r="K29" s="58"/>
      <c r="L29" s="47"/>
      <c r="M29" s="58"/>
      <c r="N29" s="57"/>
      <c r="O29" s="57"/>
      <c r="P29" s="57"/>
      <c r="Q29" s="57"/>
      <c r="R29" s="57"/>
      <c r="S29" s="39"/>
      <c r="T29" s="42"/>
      <c r="U29" s="39"/>
      <c r="V29" s="57"/>
      <c r="W29" s="154"/>
    </row>
    <row r="30" spans="1:25" s="30" customFormat="1" ht="33" customHeight="1" x14ac:dyDescent="0.25">
      <c r="A30" s="52" t="s">
        <v>74</v>
      </c>
      <c r="B30" s="144" t="s">
        <v>131</v>
      </c>
      <c r="C30" s="39">
        <v>2.2360000000000002</v>
      </c>
      <c r="D30" s="156">
        <v>2.2360000000000002</v>
      </c>
      <c r="E30" s="156">
        <v>1.9590000000000001</v>
      </c>
      <c r="F30" s="41"/>
      <c r="G30" s="41"/>
      <c r="H30" s="41"/>
      <c r="I30" s="41"/>
      <c r="J30" s="41"/>
      <c r="K30" s="41"/>
      <c r="L30" s="41"/>
      <c r="M30" s="41"/>
      <c r="N30" s="39">
        <v>1.9590000000000001</v>
      </c>
      <c r="O30" s="39"/>
      <c r="P30" s="39">
        <v>1.9590000000000001</v>
      </c>
      <c r="Q30" s="39"/>
      <c r="R30" s="39">
        <f>C30</f>
        <v>2.2360000000000002</v>
      </c>
      <c r="S30" s="39">
        <f>E30-D30</f>
        <v>-0.27700000000000014</v>
      </c>
      <c r="T30" s="42">
        <f>S30/D30</f>
        <v>-0.12388193202146695</v>
      </c>
      <c r="U30" s="39"/>
      <c r="V30" s="56">
        <f>S30</f>
        <v>-0.27700000000000014</v>
      </c>
      <c r="W30" s="153" t="s">
        <v>197</v>
      </c>
    </row>
    <row r="31" spans="1:25" s="30" customFormat="1" ht="19.5" hidden="1" customHeight="1" x14ac:dyDescent="0.25">
      <c r="A31" s="43"/>
      <c r="B31" s="38"/>
      <c r="C31" s="54"/>
      <c r="D31" s="39"/>
      <c r="E31" s="47"/>
      <c r="F31" s="55"/>
      <c r="G31" s="55"/>
      <c r="H31" s="55"/>
      <c r="I31" s="55"/>
      <c r="J31" s="55"/>
      <c r="K31" s="56"/>
      <c r="L31" s="39"/>
      <c r="M31" s="56"/>
      <c r="N31" s="55"/>
      <c r="O31" s="55"/>
      <c r="P31" s="55"/>
      <c r="Q31" s="55"/>
      <c r="R31" s="55"/>
      <c r="S31" s="55"/>
      <c r="T31" s="42"/>
      <c r="U31" s="55"/>
      <c r="V31" s="55"/>
      <c r="W31" s="154"/>
    </row>
    <row r="32" spans="1:25" s="30" customFormat="1" ht="28.5" hidden="1" customHeight="1" x14ac:dyDescent="0.25">
      <c r="A32" s="43"/>
      <c r="B32" s="60"/>
      <c r="C32" s="39"/>
      <c r="D32" s="47"/>
      <c r="E32" s="47"/>
      <c r="F32" s="61"/>
      <c r="G32" s="61"/>
      <c r="H32" s="61"/>
      <c r="I32" s="61"/>
      <c r="J32" s="61"/>
      <c r="K32" s="58"/>
      <c r="L32" s="47"/>
      <c r="M32" s="58"/>
      <c r="N32" s="39"/>
      <c r="O32" s="39"/>
      <c r="P32" s="39"/>
      <c r="Q32" s="39"/>
      <c r="R32" s="39"/>
      <c r="S32" s="39"/>
      <c r="T32" s="42"/>
      <c r="U32" s="61"/>
      <c r="V32" s="61"/>
      <c r="W32" s="154"/>
    </row>
    <row r="33" spans="1:25" s="30" customFormat="1" ht="19.5" hidden="1" customHeight="1" x14ac:dyDescent="0.25">
      <c r="A33" s="43"/>
      <c r="B33" s="60"/>
      <c r="C33" s="39"/>
      <c r="D33" s="47"/>
      <c r="E33" s="47"/>
      <c r="F33" s="61"/>
      <c r="G33" s="61"/>
      <c r="H33" s="61"/>
      <c r="I33" s="61"/>
      <c r="J33" s="61"/>
      <c r="K33" s="58"/>
      <c r="L33" s="47"/>
      <c r="M33" s="58"/>
      <c r="N33" s="61"/>
      <c r="O33" s="61"/>
      <c r="P33" s="61"/>
      <c r="Q33" s="61"/>
      <c r="R33" s="61"/>
      <c r="S33" s="61"/>
      <c r="T33" s="42"/>
      <c r="U33" s="61"/>
      <c r="V33" s="61"/>
      <c r="W33" s="154"/>
    </row>
    <row r="34" spans="1:25" s="30" customFormat="1" ht="103.8" customHeight="1" x14ac:dyDescent="0.25">
      <c r="A34" s="52" t="s">
        <v>77</v>
      </c>
      <c r="B34" s="144" t="s">
        <v>132</v>
      </c>
      <c r="C34" s="39">
        <v>1.776</v>
      </c>
      <c r="D34" s="156">
        <v>1.776</v>
      </c>
      <c r="E34" s="156">
        <v>1.994</v>
      </c>
      <c r="F34" s="41"/>
      <c r="G34" s="41"/>
      <c r="H34" s="41"/>
      <c r="I34" s="41"/>
      <c r="J34" s="41"/>
      <c r="K34" s="41"/>
      <c r="L34" s="41"/>
      <c r="M34" s="41"/>
      <c r="N34" s="39">
        <v>1.2949999999999999</v>
      </c>
      <c r="O34" s="39"/>
      <c r="P34" s="39">
        <v>1.2949999999999999</v>
      </c>
      <c r="Q34" s="39"/>
      <c r="R34" s="39">
        <f>C34</f>
        <v>1.776</v>
      </c>
      <c r="S34" s="39">
        <f>E34-D34</f>
        <v>0.21799999999999997</v>
      </c>
      <c r="T34" s="42">
        <f>S34/D34</f>
        <v>0.12274774774774773</v>
      </c>
      <c r="U34" s="39"/>
      <c r="V34" s="56">
        <f>S34</f>
        <v>0.21799999999999997</v>
      </c>
      <c r="W34" s="153" t="s">
        <v>167</v>
      </c>
    </row>
    <row r="35" spans="1:25" s="30" customFormat="1" ht="19.5" hidden="1" customHeight="1" x14ac:dyDescent="0.25">
      <c r="A35" s="43"/>
      <c r="B35" s="38"/>
      <c r="C35" s="54"/>
      <c r="D35" s="39"/>
      <c r="E35" s="47"/>
      <c r="F35" s="55"/>
      <c r="G35" s="55"/>
      <c r="H35" s="55"/>
      <c r="I35" s="55"/>
      <c r="J35" s="55"/>
      <c r="K35" s="56"/>
      <c r="L35" s="39"/>
      <c r="M35" s="56"/>
      <c r="N35" s="55"/>
      <c r="O35" s="55"/>
      <c r="P35" s="55"/>
      <c r="Q35" s="55"/>
      <c r="R35" s="55"/>
      <c r="S35" s="39"/>
      <c r="T35" s="42"/>
      <c r="U35" s="39"/>
      <c r="V35" s="56"/>
      <c r="W35" s="154"/>
    </row>
    <row r="36" spans="1:25" s="30" customFormat="1" ht="19.5" hidden="1" customHeight="1" x14ac:dyDescent="0.25">
      <c r="A36" s="258"/>
      <c r="B36" s="53"/>
      <c r="C36" s="39"/>
      <c r="D36" s="62"/>
      <c r="E36" s="47"/>
      <c r="F36" s="63"/>
      <c r="G36" s="63"/>
      <c r="H36" s="63"/>
      <c r="I36" s="63"/>
      <c r="J36" s="63"/>
      <c r="K36" s="56"/>
      <c r="L36" s="47"/>
      <c r="M36" s="64"/>
      <c r="N36" s="65"/>
      <c r="O36" s="65"/>
      <c r="P36" s="65"/>
      <c r="Q36" s="65"/>
      <c r="R36" s="65"/>
      <c r="S36" s="39"/>
      <c r="T36" s="42"/>
      <c r="U36" s="39"/>
      <c r="V36" s="64"/>
      <c r="W36" s="154"/>
    </row>
    <row r="37" spans="1:25" s="30" customFormat="1" ht="19.5" hidden="1" customHeight="1" x14ac:dyDescent="0.25">
      <c r="A37" s="260"/>
      <c r="B37" s="60"/>
      <c r="C37" s="39"/>
      <c r="D37" s="47"/>
      <c r="E37" s="47"/>
      <c r="F37" s="63"/>
      <c r="G37" s="63"/>
      <c r="H37" s="63"/>
      <c r="I37" s="63"/>
      <c r="J37" s="63"/>
      <c r="K37" s="64"/>
      <c r="L37" s="47"/>
      <c r="M37" s="64"/>
      <c r="N37" s="65"/>
      <c r="O37" s="65"/>
      <c r="P37" s="65"/>
      <c r="Q37" s="65"/>
      <c r="R37" s="65"/>
      <c r="S37" s="39"/>
      <c r="T37" s="42"/>
      <c r="U37" s="39"/>
      <c r="V37" s="64"/>
      <c r="W37" s="154"/>
    </row>
    <row r="38" spans="1:25" s="30" customFormat="1" ht="19.5" hidden="1" customHeight="1" x14ac:dyDescent="0.25">
      <c r="A38" s="43"/>
      <c r="B38" s="60"/>
      <c r="C38" s="39"/>
      <c r="D38" s="47"/>
      <c r="E38" s="47"/>
      <c r="F38" s="63"/>
      <c r="G38" s="63"/>
      <c r="H38" s="63"/>
      <c r="I38" s="63"/>
      <c r="J38" s="63"/>
      <c r="K38" s="58"/>
      <c r="L38" s="47"/>
      <c r="M38" s="58"/>
      <c r="N38" s="59"/>
      <c r="O38" s="59"/>
      <c r="P38" s="59"/>
      <c r="Q38" s="59"/>
      <c r="R38" s="59"/>
      <c r="S38" s="39"/>
      <c r="T38" s="42"/>
      <c r="U38" s="39"/>
      <c r="V38" s="58"/>
      <c r="W38" s="154"/>
    </row>
    <row r="39" spans="1:25" s="30" customFormat="1" ht="19.5" hidden="1" customHeight="1" x14ac:dyDescent="0.25">
      <c r="A39" s="258"/>
      <c r="B39" s="60"/>
      <c r="C39" s="39"/>
      <c r="D39" s="47"/>
      <c r="E39" s="47"/>
      <c r="F39" s="63"/>
      <c r="G39" s="63"/>
      <c r="H39" s="63"/>
      <c r="I39" s="63"/>
      <c r="J39" s="63"/>
      <c r="K39" s="58"/>
      <c r="L39" s="47"/>
      <c r="M39" s="58"/>
      <c r="N39" s="59"/>
      <c r="O39" s="59"/>
      <c r="P39" s="59"/>
      <c r="Q39" s="59"/>
      <c r="R39" s="59"/>
      <c r="S39" s="39"/>
      <c r="T39" s="42"/>
      <c r="U39" s="39"/>
      <c r="V39" s="58"/>
      <c r="W39" s="154"/>
    </row>
    <row r="40" spans="1:25" s="30" customFormat="1" ht="19.5" hidden="1" customHeight="1" x14ac:dyDescent="0.25">
      <c r="A40" s="259"/>
      <c r="B40" s="60"/>
      <c r="C40" s="39"/>
      <c r="D40" s="47"/>
      <c r="E40" s="47"/>
      <c r="F40" s="59"/>
      <c r="G40" s="59"/>
      <c r="H40" s="59"/>
      <c r="I40" s="59"/>
      <c r="J40" s="59"/>
      <c r="K40" s="58"/>
      <c r="L40" s="47"/>
      <c r="M40" s="58"/>
      <c r="N40" s="59"/>
      <c r="O40" s="59"/>
      <c r="P40" s="59"/>
      <c r="Q40" s="59"/>
      <c r="R40" s="59"/>
      <c r="S40" s="39"/>
      <c r="T40" s="42"/>
      <c r="U40" s="39"/>
      <c r="V40" s="58"/>
      <c r="W40" s="154"/>
    </row>
    <row r="41" spans="1:25" s="30" customFormat="1" ht="34.200000000000003" customHeight="1" x14ac:dyDescent="0.25">
      <c r="A41" s="161">
        <v>4</v>
      </c>
      <c r="B41" s="155" t="s">
        <v>133</v>
      </c>
      <c r="C41" s="39">
        <f>C42</f>
        <v>0.72899999999999998</v>
      </c>
      <c r="D41" s="39">
        <f>D42</f>
        <v>0.72899999999999998</v>
      </c>
      <c r="E41" s="39">
        <f>E42</f>
        <v>0</v>
      </c>
      <c r="F41" s="56"/>
      <c r="G41" s="56"/>
      <c r="H41" s="56"/>
      <c r="I41" s="56"/>
      <c r="J41" s="56"/>
      <c r="K41" s="56"/>
      <c r="L41" s="39"/>
      <c r="M41" s="56"/>
      <c r="N41" s="56">
        <f>N42</f>
        <v>0</v>
      </c>
      <c r="O41" s="56"/>
      <c r="P41" s="56">
        <f>P42</f>
        <v>0</v>
      </c>
      <c r="Q41" s="56"/>
      <c r="R41" s="56">
        <v>0.72899999999999998</v>
      </c>
      <c r="S41" s="39">
        <f>E41-D41</f>
        <v>-0.72899999999999998</v>
      </c>
      <c r="T41" s="42">
        <f>S41/D41</f>
        <v>-1</v>
      </c>
      <c r="U41" s="39"/>
      <c r="V41" s="56">
        <f>V42</f>
        <v>-0.72899999999999998</v>
      </c>
      <c r="W41" s="170"/>
    </row>
    <row r="42" spans="1:25" s="30" customFormat="1" ht="30" customHeight="1" x14ac:dyDescent="0.25">
      <c r="A42" s="162" t="s">
        <v>155</v>
      </c>
      <c r="B42" s="151" t="s">
        <v>154</v>
      </c>
      <c r="C42" s="47">
        <v>0.72899999999999998</v>
      </c>
      <c r="D42" s="47">
        <v>0.72899999999999998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0.72899999999999998</v>
      </c>
      <c r="S42" s="47">
        <f>E42-D42</f>
        <v>-0.72899999999999998</v>
      </c>
      <c r="T42" s="169">
        <f>S42/D42</f>
        <v>-1</v>
      </c>
      <c r="U42" s="39"/>
      <c r="V42" s="58">
        <f>S42</f>
        <v>-0.72899999999999998</v>
      </c>
      <c r="W42" s="170" t="s">
        <v>196</v>
      </c>
    </row>
    <row r="43" spans="1:25" s="30" customFormat="1" ht="33" customHeight="1" x14ac:dyDescent="0.25">
      <c r="A43" s="52" t="s">
        <v>84</v>
      </c>
      <c r="B43" s="155" t="s">
        <v>156</v>
      </c>
      <c r="C43" s="39">
        <f>C44+C45</f>
        <v>14.213999999999999</v>
      </c>
      <c r="D43" s="39">
        <f>D44+D45</f>
        <v>14.213999999999999</v>
      </c>
      <c r="E43" s="39">
        <f>E44+E45</f>
        <v>6.2060000000000004</v>
      </c>
      <c r="F43" s="61"/>
      <c r="G43" s="223"/>
      <c r="H43" s="61"/>
      <c r="I43" s="61"/>
      <c r="J43" s="61"/>
      <c r="K43" s="58"/>
      <c r="L43" s="47"/>
      <c r="M43" s="56"/>
      <c r="N43" s="39">
        <f>E43</f>
        <v>6.2060000000000004</v>
      </c>
      <c r="O43" s="39"/>
      <c r="P43" s="39">
        <f>E43</f>
        <v>6.2060000000000004</v>
      </c>
      <c r="Q43" s="39"/>
      <c r="R43" s="39">
        <f>D43</f>
        <v>14.213999999999999</v>
      </c>
      <c r="S43" s="39">
        <f>E43-D43</f>
        <v>-8.0079999999999991</v>
      </c>
      <c r="T43" s="42">
        <f>S43/D43</f>
        <v>-0.56338820880821727</v>
      </c>
      <c r="U43" s="39"/>
      <c r="V43" s="56">
        <f>V44+V45</f>
        <v>-8.0079999999999991</v>
      </c>
      <c r="W43" s="170"/>
    </row>
    <row r="44" spans="1:25" s="30" customFormat="1" ht="36" customHeight="1" x14ac:dyDescent="0.25">
      <c r="A44" s="52" t="s">
        <v>159</v>
      </c>
      <c r="B44" s="151" t="s">
        <v>157</v>
      </c>
      <c r="C44" s="47">
        <v>4.2640000000000002</v>
      </c>
      <c r="D44" s="47">
        <v>4.2640000000000002</v>
      </c>
      <c r="E44" s="47">
        <v>0</v>
      </c>
      <c r="F44" s="61"/>
      <c r="G44" s="223"/>
      <c r="H44" s="61"/>
      <c r="I44" s="61"/>
      <c r="J44" s="61"/>
      <c r="K44" s="58"/>
      <c r="L44" s="47"/>
      <c r="M44" s="58"/>
      <c r="N44" s="47">
        <v>0</v>
      </c>
      <c r="O44" s="47"/>
      <c r="P44" s="47">
        <v>0</v>
      </c>
      <c r="Q44" s="47"/>
      <c r="R44" s="47">
        <f>D44</f>
        <v>4.2640000000000002</v>
      </c>
      <c r="S44" s="47">
        <f>E44-D44</f>
        <v>-4.2640000000000002</v>
      </c>
      <c r="T44" s="169">
        <f>S44/D44</f>
        <v>-1</v>
      </c>
      <c r="U44" s="39"/>
      <c r="V44" s="58">
        <f>S44</f>
        <v>-4.2640000000000002</v>
      </c>
      <c r="W44" s="170" t="s">
        <v>196</v>
      </c>
    </row>
    <row r="45" spans="1:25" s="30" customFormat="1" ht="53.4" customHeight="1" x14ac:dyDescent="0.25">
      <c r="A45" s="52" t="s">
        <v>160</v>
      </c>
      <c r="B45" s="152" t="s">
        <v>158</v>
      </c>
      <c r="C45" s="47">
        <v>9.9499999999999993</v>
      </c>
      <c r="D45" s="222">
        <v>9.9499999999999993</v>
      </c>
      <c r="E45" s="222">
        <v>6.2060000000000004</v>
      </c>
      <c r="F45" s="222"/>
      <c r="G45" s="222"/>
      <c r="H45" s="222"/>
      <c r="I45" s="222"/>
      <c r="J45" s="222"/>
      <c r="K45" s="222"/>
      <c r="L45" s="222"/>
      <c r="M45" s="222"/>
      <c r="N45" s="47">
        <f>E45</f>
        <v>6.2060000000000004</v>
      </c>
      <c r="O45" s="47"/>
      <c r="P45" s="47">
        <f>E45</f>
        <v>6.2060000000000004</v>
      </c>
      <c r="Q45" s="47"/>
      <c r="R45" s="47">
        <f>D45</f>
        <v>9.9499999999999993</v>
      </c>
      <c r="S45" s="47">
        <f>E45-D45</f>
        <v>-3.7439999999999989</v>
      </c>
      <c r="T45" s="169">
        <f>S45/D45</f>
        <v>-0.37628140703517582</v>
      </c>
      <c r="U45" s="39"/>
      <c r="V45" s="222">
        <f>S45</f>
        <v>-3.7439999999999989</v>
      </c>
      <c r="W45" s="170" t="s">
        <v>167</v>
      </c>
      <c r="X45" s="92"/>
      <c r="Y45" s="67"/>
    </row>
    <row r="46" spans="1:25" s="30" customFormat="1" ht="19.5" hidden="1" customHeight="1" x14ac:dyDescent="0.25">
      <c r="A46" s="43"/>
      <c r="B46" s="38" t="s">
        <v>85</v>
      </c>
      <c r="C46" s="54"/>
      <c r="D46" s="68"/>
      <c r="E46" s="47"/>
      <c r="F46" s="69"/>
      <c r="G46" s="69"/>
      <c r="H46" s="69"/>
      <c r="I46" s="69"/>
      <c r="J46" s="69"/>
      <c r="K46" s="70"/>
      <c r="L46" s="39"/>
      <c r="M46" s="70"/>
      <c r="N46" s="69"/>
      <c r="O46" s="69"/>
      <c r="P46" s="69"/>
      <c r="Q46" s="69"/>
      <c r="R46" s="69"/>
      <c r="S46" s="39">
        <f t="shared" ref="S46" si="0">E46-D46</f>
        <v>0</v>
      </c>
      <c r="T46" s="42" t="e">
        <f t="shared" ref="T46" si="1">S46/D46</f>
        <v>#DIV/0!</v>
      </c>
      <c r="U46" s="39">
        <f t="shared" ref="U46" si="2">S46</f>
        <v>0</v>
      </c>
      <c r="V46" s="70"/>
      <c r="W46" s="51"/>
    </row>
    <row r="47" spans="1:25" s="79" customFormat="1" ht="19.5" customHeight="1" x14ac:dyDescent="0.25">
      <c r="A47" s="73"/>
      <c r="B47" s="7"/>
      <c r="C47" s="7"/>
      <c r="D47" s="74"/>
      <c r="E47" s="108"/>
      <c r="F47" s="74"/>
      <c r="G47" s="74"/>
      <c r="H47" s="74"/>
      <c r="I47" s="74"/>
      <c r="J47" s="74"/>
      <c r="K47" s="76"/>
      <c r="L47" s="74"/>
      <c r="M47" s="77"/>
      <c r="N47" s="74"/>
      <c r="O47" s="74"/>
      <c r="P47" s="74"/>
      <c r="Q47" s="74"/>
      <c r="R47" s="74"/>
      <c r="S47" s="74"/>
      <c r="T47" s="74"/>
      <c r="U47" s="74"/>
      <c r="V47" s="74"/>
      <c r="W47" s="78"/>
    </row>
    <row r="48" spans="1:25" s="79" customFormat="1" ht="19.5" customHeight="1" x14ac:dyDescent="0.25">
      <c r="A48" s="73"/>
      <c r="B48" s="242" t="s">
        <v>168</v>
      </c>
      <c r="C48" s="242"/>
      <c r="D48" s="242"/>
      <c r="E48" s="242"/>
      <c r="F48" s="242"/>
      <c r="G48" s="242"/>
      <c r="H48" s="242"/>
      <c r="I48" s="242"/>
      <c r="J48" s="242"/>
      <c r="K48" s="242"/>
      <c r="L48" s="74"/>
      <c r="M48" s="77"/>
      <c r="N48" s="74"/>
      <c r="O48" s="80" t="s">
        <v>86</v>
      </c>
      <c r="P48" s="12" t="s">
        <v>169</v>
      </c>
      <c r="Q48" s="74"/>
      <c r="R48" s="12"/>
      <c r="S48" s="74"/>
      <c r="T48" s="74"/>
      <c r="U48" s="74"/>
      <c r="V48" s="74"/>
      <c r="W48" s="78"/>
    </row>
  </sheetData>
  <mergeCells count="22">
    <mergeCell ref="A12:W12"/>
    <mergeCell ref="A18:A20"/>
    <mergeCell ref="B18:B20"/>
    <mergeCell ref="C18:C20"/>
    <mergeCell ref="D18:M18"/>
    <mergeCell ref="N18:O20"/>
    <mergeCell ref="P18:Q20"/>
    <mergeCell ref="R18:R20"/>
    <mergeCell ref="S18:V18"/>
    <mergeCell ref="W18:W20"/>
    <mergeCell ref="D19:E19"/>
    <mergeCell ref="F19:G19"/>
    <mergeCell ref="H19:I19"/>
    <mergeCell ref="J19:K19"/>
    <mergeCell ref="L19:M19"/>
    <mergeCell ref="S19:S20"/>
    <mergeCell ref="B48:K48"/>
    <mergeCell ref="T19:T20"/>
    <mergeCell ref="U19:V19"/>
    <mergeCell ref="A26:A27"/>
    <mergeCell ref="A36:A37"/>
    <mergeCell ref="A39:A40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78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F23"/>
  <sheetViews>
    <sheetView view="pageBreakPreview" zoomScale="60" zoomScaleNormal="100" workbookViewId="0">
      <selection activeCell="F25" sqref="F25"/>
    </sheetView>
  </sheetViews>
  <sheetFormatPr defaultRowHeight="15.6" x14ac:dyDescent="0.3"/>
  <cols>
    <col min="2" max="2" width="33.5" customWidth="1"/>
    <col min="3" max="3" width="16.19921875" customWidth="1"/>
    <col min="4" max="4" width="16.69921875" customWidth="1"/>
    <col min="5" max="5" width="16.8984375" customWidth="1"/>
    <col min="6" max="6" width="22.5" customWidth="1"/>
  </cols>
  <sheetData>
    <row r="1" spans="1:6" x14ac:dyDescent="0.3">
      <c r="F1" s="14" t="s">
        <v>48</v>
      </c>
    </row>
    <row r="2" spans="1:6" x14ac:dyDescent="0.3">
      <c r="F2" s="14" t="s">
        <v>44</v>
      </c>
    </row>
    <row r="3" spans="1:6" x14ac:dyDescent="0.3">
      <c r="F3" s="14" t="s">
        <v>45</v>
      </c>
    </row>
    <row r="4" spans="1:6" x14ac:dyDescent="0.3">
      <c r="A4" s="19"/>
      <c r="B4" s="19"/>
      <c r="C4" s="19"/>
      <c r="D4" s="19"/>
      <c r="E4" s="19"/>
      <c r="F4" s="19"/>
    </row>
    <row r="5" spans="1:6" x14ac:dyDescent="0.3">
      <c r="A5" s="273" t="s">
        <v>170</v>
      </c>
      <c r="B5" s="273"/>
      <c r="C5" s="273"/>
      <c r="D5" s="273"/>
      <c r="E5" s="19"/>
      <c r="F5" s="19"/>
    </row>
    <row r="6" spans="1:6" x14ac:dyDescent="0.3">
      <c r="A6" s="20"/>
      <c r="B6" s="20"/>
      <c r="C6" s="20"/>
      <c r="D6" s="20"/>
      <c r="E6" s="19"/>
      <c r="F6" s="19"/>
    </row>
    <row r="7" spans="1:6" x14ac:dyDescent="0.3">
      <c r="A7" s="20"/>
      <c r="B7" s="20"/>
      <c r="C7" s="20"/>
      <c r="D7" s="20"/>
      <c r="E7" s="19"/>
      <c r="F7" s="13" t="s">
        <v>17</v>
      </c>
    </row>
    <row r="8" spans="1:6" x14ac:dyDescent="0.3">
      <c r="A8" s="20"/>
      <c r="B8" s="20"/>
      <c r="C8" s="20"/>
      <c r="D8" s="20"/>
      <c r="E8" s="19"/>
      <c r="F8" s="13" t="s">
        <v>238</v>
      </c>
    </row>
    <row r="9" spans="1:6" x14ac:dyDescent="0.3">
      <c r="A9" s="20"/>
      <c r="B9" s="20"/>
      <c r="C9" s="20"/>
      <c r="D9" s="20"/>
      <c r="E9" s="19"/>
      <c r="F9" s="13"/>
    </row>
    <row r="10" spans="1:6" x14ac:dyDescent="0.3">
      <c r="A10" s="19"/>
      <c r="B10" s="19"/>
      <c r="C10" s="19"/>
      <c r="D10" s="19"/>
      <c r="E10" s="19"/>
      <c r="F10" s="13" t="s">
        <v>241</v>
      </c>
    </row>
    <row r="11" spans="1:6" x14ac:dyDescent="0.3">
      <c r="A11" s="19"/>
      <c r="B11" s="19"/>
      <c r="C11" s="19"/>
      <c r="D11" s="19"/>
      <c r="E11" s="16"/>
      <c r="F11" s="17" t="s">
        <v>171</v>
      </c>
    </row>
    <row r="12" spans="1:6" x14ac:dyDescent="0.3">
      <c r="A12" s="19"/>
      <c r="B12" s="19"/>
      <c r="C12" s="19"/>
      <c r="D12" s="19"/>
      <c r="E12" s="16"/>
      <c r="F12" s="13" t="s">
        <v>18</v>
      </c>
    </row>
    <row r="13" spans="1:6" x14ac:dyDescent="0.3">
      <c r="A13" s="19"/>
      <c r="B13" s="19"/>
      <c r="C13" s="19"/>
      <c r="D13" s="19"/>
      <c r="E13" s="19"/>
      <c r="F13" s="13"/>
    </row>
    <row r="14" spans="1:6" x14ac:dyDescent="0.3">
      <c r="A14" s="19"/>
      <c r="B14" s="19"/>
      <c r="C14" s="19"/>
      <c r="D14" s="19"/>
      <c r="E14" s="19"/>
      <c r="F14" s="19"/>
    </row>
    <row r="15" spans="1:6" x14ac:dyDescent="0.3">
      <c r="A15" s="275" t="s">
        <v>0</v>
      </c>
      <c r="B15" s="275" t="s">
        <v>8</v>
      </c>
      <c r="C15" s="275" t="s">
        <v>7</v>
      </c>
      <c r="D15" s="275"/>
      <c r="E15" s="275" t="s">
        <v>12</v>
      </c>
      <c r="F15" s="275"/>
    </row>
    <row r="16" spans="1:6" x14ac:dyDescent="0.3">
      <c r="A16" s="275"/>
      <c r="B16" s="275"/>
      <c r="C16" s="21" t="s">
        <v>4</v>
      </c>
      <c r="D16" s="21" t="s">
        <v>5</v>
      </c>
      <c r="E16" s="21" t="s">
        <v>4</v>
      </c>
      <c r="F16" s="21" t="s">
        <v>5</v>
      </c>
    </row>
    <row r="17" spans="1:6" s="23" customFormat="1" ht="10.199999999999999" x14ac:dyDescent="0.2">
      <c r="A17" s="22">
        <v>1</v>
      </c>
      <c r="B17" s="22">
        <v>2</v>
      </c>
      <c r="C17" s="22">
        <v>3</v>
      </c>
      <c r="D17" s="22">
        <v>4</v>
      </c>
      <c r="E17" s="22">
        <v>5</v>
      </c>
      <c r="F17" s="22">
        <v>6</v>
      </c>
    </row>
    <row r="18" spans="1:6" x14ac:dyDescent="0.3">
      <c r="A18" s="21">
        <v>1</v>
      </c>
      <c r="B18" s="24" t="s">
        <v>49</v>
      </c>
      <c r="C18" s="21" t="s">
        <v>172</v>
      </c>
      <c r="D18" s="21" t="s">
        <v>242</v>
      </c>
      <c r="E18" s="21" t="s">
        <v>173</v>
      </c>
      <c r="F18" s="21" t="s">
        <v>184</v>
      </c>
    </row>
    <row r="19" spans="1:6" ht="30.6" customHeight="1" x14ac:dyDescent="0.3">
      <c r="A19" s="25">
        <v>2</v>
      </c>
      <c r="B19" s="230" t="s">
        <v>230</v>
      </c>
      <c r="C19" s="25">
        <v>7.5730000000000004</v>
      </c>
      <c r="D19" s="25">
        <v>5.4059999999999997</v>
      </c>
      <c r="E19" s="25">
        <v>7.5730000000000004</v>
      </c>
      <c r="F19" s="25">
        <v>5.2469999999999999</v>
      </c>
    </row>
    <row r="20" spans="1:6" x14ac:dyDescent="0.3">
      <c r="A20" s="26"/>
      <c r="B20" s="27"/>
      <c r="C20" s="26"/>
      <c r="D20" s="26"/>
      <c r="E20" s="26"/>
      <c r="F20" s="26"/>
    </row>
    <row r="21" spans="1:6" x14ac:dyDescent="0.3">
      <c r="A21" s="241"/>
      <c r="B21" s="27"/>
      <c r="C21" s="26"/>
      <c r="D21" s="26"/>
      <c r="E21" s="26"/>
      <c r="F21" s="26"/>
    </row>
    <row r="22" spans="1:6" x14ac:dyDescent="0.3">
      <c r="A22" s="28"/>
      <c r="B22" s="27"/>
      <c r="C22" s="19"/>
      <c r="D22" s="19"/>
      <c r="E22" s="19"/>
      <c r="F22" s="19"/>
    </row>
    <row r="23" spans="1:6" x14ac:dyDescent="0.3">
      <c r="A23" s="274" t="s">
        <v>174</v>
      </c>
      <c r="B23" s="274"/>
      <c r="C23" s="274"/>
      <c r="D23" s="274"/>
      <c r="E23" s="274"/>
      <c r="F23" s="274"/>
    </row>
  </sheetData>
  <mergeCells count="6">
    <mergeCell ref="A5:D5"/>
    <mergeCell ref="A23:F23"/>
    <mergeCell ref="E15:F15"/>
    <mergeCell ref="C15:D15"/>
    <mergeCell ref="A15:A16"/>
    <mergeCell ref="B15:B16"/>
  </mergeCells>
  <phoneticPr fontId="3" type="noConversion"/>
  <pageMargins left="1" right="1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1"/>
  <sheetViews>
    <sheetView view="pageBreakPreview" topLeftCell="A40" zoomScale="60" zoomScaleNormal="70" workbookViewId="0">
      <selection activeCell="B68" sqref="B68"/>
    </sheetView>
  </sheetViews>
  <sheetFormatPr defaultRowHeight="15.6" x14ac:dyDescent="0.3"/>
  <cols>
    <col min="1" max="1" width="4.8984375" customWidth="1"/>
    <col min="2" max="2" width="35.69921875" customWidth="1"/>
    <col min="3" max="3" width="8.5" customWidth="1"/>
    <col min="4" max="4" width="7.5" customWidth="1"/>
    <col min="5" max="5" width="6.296875" style="105" customWidth="1"/>
    <col min="6" max="6" width="6.5" customWidth="1"/>
    <col min="7" max="7" width="5.8984375" customWidth="1"/>
    <col min="8" max="8" width="6.296875" customWidth="1"/>
    <col min="9" max="9" width="6.09765625" customWidth="1"/>
    <col min="10" max="11" width="6.19921875" customWidth="1"/>
    <col min="12" max="12" width="5.8984375" customWidth="1"/>
    <col min="13" max="13" width="6" customWidth="1"/>
    <col min="14" max="14" width="10.59765625" customWidth="1"/>
    <col min="15" max="15" width="13.19921875" customWidth="1"/>
    <col min="16" max="16" width="10.59765625" customWidth="1"/>
    <col min="17" max="17" width="7.59765625" customWidth="1"/>
    <col min="18" max="18" width="7.09765625" customWidth="1"/>
    <col min="19" max="19" width="12" customWidth="1"/>
    <col min="20" max="20" width="11.59765625" customWidth="1"/>
    <col min="21" max="21" width="15.59765625" customWidth="1"/>
  </cols>
  <sheetData>
    <row r="1" spans="1:254" x14ac:dyDescent="0.3">
      <c r="M1" s="29"/>
      <c r="U1" s="29" t="s">
        <v>87</v>
      </c>
    </row>
    <row r="2" spans="1:254" x14ac:dyDescent="0.3">
      <c r="M2" s="29"/>
      <c r="U2" s="29" t="s">
        <v>44</v>
      </c>
    </row>
    <row r="3" spans="1:254" x14ac:dyDescent="0.3">
      <c r="M3" s="29"/>
      <c r="U3" s="29" t="s">
        <v>45</v>
      </c>
    </row>
    <row r="4" spans="1:254" hidden="1" x14ac:dyDescent="0.3"/>
    <row r="5" spans="1:254" hidden="1" x14ac:dyDescent="0.3"/>
    <row r="6" spans="1:254" hidden="1" x14ac:dyDescent="0.3"/>
    <row r="7" spans="1:254" hidden="1" x14ac:dyDescent="0.3"/>
    <row r="8" spans="1:254" hidden="1" x14ac:dyDescent="0.3"/>
    <row r="9" spans="1:254" hidden="1" x14ac:dyDescent="0.3"/>
    <row r="10" spans="1:254" hidden="1" x14ac:dyDescent="0.3">
      <c r="A10" s="29"/>
      <c r="B10" s="29"/>
      <c r="C10" s="29"/>
      <c r="D10" s="29"/>
      <c r="E10" s="106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</row>
    <row r="11" spans="1:254" x14ac:dyDescent="0.3">
      <c r="A11" s="29"/>
      <c r="B11" s="29"/>
      <c r="C11" s="29"/>
      <c r="D11" s="29"/>
      <c r="E11" s="106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</row>
    <row r="12" spans="1:254" s="30" customFormat="1" ht="19.5" customHeight="1" x14ac:dyDescent="0.3">
      <c r="A12" s="247" t="s">
        <v>161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</row>
    <row r="13" spans="1:254" s="30" customFormat="1" ht="19.5" customHeight="1" x14ac:dyDescent="0.25">
      <c r="A13" s="31"/>
      <c r="B13" s="31"/>
      <c r="C13" s="31"/>
      <c r="D13" s="15"/>
      <c r="E13" s="107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3" t="s">
        <v>17</v>
      </c>
      <c r="V13" s="32"/>
      <c r="W13" s="32"/>
    </row>
    <row r="14" spans="1:254" s="30" customFormat="1" ht="19.5" customHeight="1" x14ac:dyDescent="0.25">
      <c r="A14" s="31"/>
      <c r="B14" s="31"/>
      <c r="C14" s="31"/>
      <c r="D14" s="15"/>
      <c r="E14" s="10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3" t="s">
        <v>233</v>
      </c>
      <c r="V14" s="32"/>
      <c r="W14" s="32"/>
    </row>
    <row r="15" spans="1:254" s="30" customFormat="1" ht="23.25" customHeight="1" x14ac:dyDescent="0.25">
      <c r="A15" s="31"/>
      <c r="B15" s="31"/>
      <c r="C15" s="31"/>
      <c r="D15" s="15"/>
      <c r="E15" s="10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3"/>
      <c r="T15" s="33"/>
      <c r="U15" s="13" t="s">
        <v>165</v>
      </c>
      <c r="V15" s="32"/>
      <c r="W15" s="32"/>
    </row>
    <row r="16" spans="1:254" s="30" customFormat="1" ht="23.25" customHeight="1" x14ac:dyDescent="0.25">
      <c r="A16" s="31"/>
      <c r="B16" s="31"/>
      <c r="C16" s="31"/>
      <c r="D16" s="15"/>
      <c r="E16" s="10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34"/>
      <c r="T16" s="16"/>
      <c r="U16" s="17" t="s">
        <v>166</v>
      </c>
      <c r="V16" s="32"/>
      <c r="W16" s="32"/>
    </row>
    <row r="17" spans="1:23" s="30" customFormat="1" ht="23.25" customHeight="1" thickBot="1" x14ac:dyDescent="0.3">
      <c r="A17" s="31"/>
      <c r="B17" s="31"/>
      <c r="C17" s="31"/>
      <c r="D17" s="15"/>
      <c r="E17" s="10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34"/>
      <c r="T17" s="16"/>
      <c r="U17" s="13" t="s">
        <v>18</v>
      </c>
      <c r="V17" s="32"/>
      <c r="W17" s="32"/>
    </row>
    <row r="18" spans="1:23" s="35" customFormat="1" ht="42" customHeight="1" x14ac:dyDescent="0.3">
      <c r="A18" s="282" t="s">
        <v>51</v>
      </c>
      <c r="B18" s="285" t="s">
        <v>52</v>
      </c>
      <c r="C18" s="286" t="s">
        <v>53</v>
      </c>
      <c r="D18" s="286" t="s">
        <v>54</v>
      </c>
      <c r="E18" s="286"/>
      <c r="F18" s="286"/>
      <c r="G18" s="286"/>
      <c r="H18" s="286"/>
      <c r="I18" s="286"/>
      <c r="J18" s="286"/>
      <c r="K18" s="286"/>
      <c r="L18" s="286"/>
      <c r="M18" s="286"/>
      <c r="N18" s="287" t="s">
        <v>55</v>
      </c>
      <c r="O18" s="287" t="s">
        <v>56</v>
      </c>
      <c r="P18" s="286" t="s">
        <v>57</v>
      </c>
      <c r="Q18" s="286" t="s">
        <v>58</v>
      </c>
      <c r="R18" s="286"/>
      <c r="S18" s="286"/>
      <c r="T18" s="286"/>
      <c r="U18" s="289" t="s">
        <v>2</v>
      </c>
    </row>
    <row r="19" spans="1:23" s="36" customFormat="1" ht="23.25" customHeight="1" x14ac:dyDescent="0.3">
      <c r="A19" s="283"/>
      <c r="B19" s="244"/>
      <c r="C19" s="246"/>
      <c r="D19" s="246" t="s">
        <v>3</v>
      </c>
      <c r="E19" s="246"/>
      <c r="F19" s="246" t="s">
        <v>59</v>
      </c>
      <c r="G19" s="246"/>
      <c r="H19" s="246" t="s">
        <v>60</v>
      </c>
      <c r="I19" s="246"/>
      <c r="J19" s="246" t="s">
        <v>61</v>
      </c>
      <c r="K19" s="246"/>
      <c r="L19" s="246" t="s">
        <v>62</v>
      </c>
      <c r="M19" s="246"/>
      <c r="N19" s="254"/>
      <c r="O19" s="254"/>
      <c r="P19" s="246"/>
      <c r="Q19" s="246" t="s">
        <v>63</v>
      </c>
      <c r="R19" s="246" t="s">
        <v>15</v>
      </c>
      <c r="S19" s="246" t="s">
        <v>14</v>
      </c>
      <c r="T19" s="246"/>
      <c r="U19" s="290"/>
    </row>
    <row r="20" spans="1:23" s="36" customFormat="1" ht="72.75" customHeight="1" x14ac:dyDescent="0.3">
      <c r="A20" s="284"/>
      <c r="B20" s="245"/>
      <c r="C20" s="246"/>
      <c r="D20" s="145" t="s">
        <v>4</v>
      </c>
      <c r="E20" s="39" t="s">
        <v>5</v>
      </c>
      <c r="F20" s="145" t="s">
        <v>4</v>
      </c>
      <c r="G20" s="145" t="s">
        <v>5</v>
      </c>
      <c r="H20" s="145" t="s">
        <v>4</v>
      </c>
      <c r="I20" s="145" t="s">
        <v>5</v>
      </c>
      <c r="J20" s="145" t="s">
        <v>4</v>
      </c>
      <c r="K20" s="145" t="s">
        <v>5</v>
      </c>
      <c r="L20" s="145" t="s">
        <v>4</v>
      </c>
      <c r="M20" s="39" t="s">
        <v>5</v>
      </c>
      <c r="N20" s="288"/>
      <c r="O20" s="288"/>
      <c r="P20" s="246"/>
      <c r="Q20" s="246"/>
      <c r="R20" s="246"/>
      <c r="S20" s="145" t="s">
        <v>13</v>
      </c>
      <c r="T20" s="145" t="s">
        <v>64</v>
      </c>
      <c r="U20" s="291"/>
    </row>
    <row r="21" spans="1:23" s="36" customFormat="1" ht="19.5" customHeight="1" x14ac:dyDescent="0.3">
      <c r="A21" s="93"/>
      <c r="B21" s="38" t="s">
        <v>65</v>
      </c>
      <c r="C21" s="39">
        <f t="shared" ref="C21:L21" si="0">C24+C36+C46+C64+C67</f>
        <v>22.896999999999998</v>
      </c>
      <c r="D21" s="39">
        <f t="shared" si="0"/>
        <v>22.896999999999998</v>
      </c>
      <c r="E21" s="39">
        <f t="shared" si="0"/>
        <v>13.728000000000002</v>
      </c>
      <c r="F21" s="39">
        <f t="shared" si="0"/>
        <v>3.3460000000000001</v>
      </c>
      <c r="G21" s="39">
        <f t="shared" si="0"/>
        <v>0</v>
      </c>
      <c r="H21" s="39">
        <f t="shared" si="0"/>
        <v>4.6079999999999997</v>
      </c>
      <c r="I21" s="39">
        <f t="shared" si="0"/>
        <v>4.4670000000000005</v>
      </c>
      <c r="J21" s="39">
        <f t="shared" si="0"/>
        <v>3.7989999999999999</v>
      </c>
      <c r="K21" s="39">
        <f t="shared" si="0"/>
        <v>3.0550000000000002</v>
      </c>
      <c r="L21" s="39">
        <f t="shared" si="0"/>
        <v>11.144</v>
      </c>
      <c r="M21" s="39">
        <f>M24+M36+M46+M64+M67</f>
        <v>6.2060000000000004</v>
      </c>
      <c r="N21" s="39">
        <f>E21</f>
        <v>13.728000000000002</v>
      </c>
      <c r="O21" s="39">
        <f>E21</f>
        <v>13.728000000000002</v>
      </c>
      <c r="P21" s="39"/>
      <c r="Q21" s="39">
        <f>E21-D21</f>
        <v>-9.1689999999999969</v>
      </c>
      <c r="R21" s="42">
        <f>Q21/D21</f>
        <v>-0.40044547320609675</v>
      </c>
      <c r="S21" s="39"/>
      <c r="T21" s="39">
        <f>E21-D21</f>
        <v>-9.1689999999999969</v>
      </c>
      <c r="U21" s="94"/>
    </row>
    <row r="22" spans="1:23" s="30" customFormat="1" ht="19.5" customHeight="1" x14ac:dyDescent="0.25">
      <c r="A22" s="146" t="s">
        <v>66</v>
      </c>
      <c r="B22" s="44" t="s">
        <v>16</v>
      </c>
      <c r="C22" s="39">
        <f t="shared" ref="C22:O22" si="1">C21</f>
        <v>22.896999999999998</v>
      </c>
      <c r="D22" s="46">
        <f t="shared" si="1"/>
        <v>22.896999999999998</v>
      </c>
      <c r="E22" s="39">
        <f t="shared" si="1"/>
        <v>13.728000000000002</v>
      </c>
      <c r="F22" s="49">
        <f t="shared" si="1"/>
        <v>3.3460000000000001</v>
      </c>
      <c r="G22" s="49">
        <f t="shared" si="1"/>
        <v>0</v>
      </c>
      <c r="H22" s="49">
        <f t="shared" si="1"/>
        <v>4.6079999999999997</v>
      </c>
      <c r="I22" s="49">
        <f t="shared" si="1"/>
        <v>4.4670000000000005</v>
      </c>
      <c r="J22" s="49">
        <f t="shared" si="1"/>
        <v>3.7989999999999999</v>
      </c>
      <c r="K22" s="49">
        <f t="shared" si="1"/>
        <v>3.0550000000000002</v>
      </c>
      <c r="L22" s="39">
        <f t="shared" si="1"/>
        <v>11.144</v>
      </c>
      <c r="M22" s="49">
        <f t="shared" si="1"/>
        <v>6.2060000000000004</v>
      </c>
      <c r="N22" s="49">
        <f t="shared" si="1"/>
        <v>13.728000000000002</v>
      </c>
      <c r="O22" s="49">
        <f t="shared" si="1"/>
        <v>13.728000000000002</v>
      </c>
      <c r="P22" s="48"/>
      <c r="Q22" s="49">
        <f>Q21</f>
        <v>-9.1689999999999969</v>
      </c>
      <c r="R22" s="42">
        <f>Q22/D22</f>
        <v>-0.40044547320609675</v>
      </c>
      <c r="S22" s="49"/>
      <c r="T22" s="49">
        <f>E22-D22</f>
        <v>-9.1689999999999969</v>
      </c>
      <c r="U22" s="95"/>
    </row>
    <row r="23" spans="1:23" s="30" customFormat="1" ht="26.25" customHeight="1" x14ac:dyDescent="0.25">
      <c r="A23" s="146" t="s">
        <v>67</v>
      </c>
      <c r="B23" s="45" t="s">
        <v>68</v>
      </c>
      <c r="C23" s="39">
        <f t="shared" ref="C23:O23" si="2">C21</f>
        <v>22.896999999999998</v>
      </c>
      <c r="D23" s="46">
        <f t="shared" si="2"/>
        <v>22.896999999999998</v>
      </c>
      <c r="E23" s="47">
        <f t="shared" si="2"/>
        <v>13.728000000000002</v>
      </c>
      <c r="F23" s="49">
        <f t="shared" si="2"/>
        <v>3.3460000000000001</v>
      </c>
      <c r="G23" s="49">
        <f t="shared" si="2"/>
        <v>0</v>
      </c>
      <c r="H23" s="49">
        <f t="shared" si="2"/>
        <v>4.6079999999999997</v>
      </c>
      <c r="I23" s="49">
        <f t="shared" si="2"/>
        <v>4.4670000000000005</v>
      </c>
      <c r="J23" s="49">
        <f t="shared" si="2"/>
        <v>3.7989999999999999</v>
      </c>
      <c r="K23" s="49">
        <f t="shared" si="2"/>
        <v>3.0550000000000002</v>
      </c>
      <c r="L23" s="39">
        <f t="shared" si="2"/>
        <v>11.144</v>
      </c>
      <c r="M23" s="49">
        <f t="shared" si="2"/>
        <v>6.2060000000000004</v>
      </c>
      <c r="N23" s="49">
        <f t="shared" si="2"/>
        <v>13.728000000000002</v>
      </c>
      <c r="O23" s="49">
        <f t="shared" si="2"/>
        <v>13.728000000000002</v>
      </c>
      <c r="P23" s="48"/>
      <c r="Q23" s="49">
        <f>Q21</f>
        <v>-9.1689999999999969</v>
      </c>
      <c r="R23" s="42">
        <f>Q23/D23</f>
        <v>-0.40044547320609675</v>
      </c>
      <c r="S23" s="48"/>
      <c r="T23" s="49">
        <f>T21</f>
        <v>-9.1689999999999969</v>
      </c>
      <c r="U23" s="95"/>
    </row>
    <row r="24" spans="1:23" s="30" customFormat="1" ht="84" customHeight="1" x14ac:dyDescent="0.25">
      <c r="A24" s="83" t="s">
        <v>66</v>
      </c>
      <c r="B24" s="144" t="s">
        <v>130</v>
      </c>
      <c r="C24" s="39">
        <f>D24</f>
        <v>3.9420000000000002</v>
      </c>
      <c r="D24" s="39">
        <v>3.9420000000000002</v>
      </c>
      <c r="E24" s="39">
        <f>E31+E32+E33+E34+E35</f>
        <v>3.569</v>
      </c>
      <c r="F24" s="39">
        <v>1.76</v>
      </c>
      <c r="G24" s="39">
        <f t="shared" ref="G24:J24" si="3">G26+G27+G28+G29</f>
        <v>0</v>
      </c>
      <c r="H24" s="39">
        <v>2.1819999999999999</v>
      </c>
      <c r="I24" s="39">
        <v>1.8240000000000001</v>
      </c>
      <c r="J24" s="39">
        <f t="shared" si="3"/>
        <v>0</v>
      </c>
      <c r="K24" s="39">
        <v>1.7450000000000001</v>
      </c>
      <c r="L24" s="39">
        <v>0</v>
      </c>
      <c r="M24" s="39">
        <v>0</v>
      </c>
      <c r="N24" s="39">
        <f>E24</f>
        <v>3.569</v>
      </c>
      <c r="O24" s="39">
        <f>E24</f>
        <v>3.569</v>
      </c>
      <c r="P24" s="39"/>
      <c r="Q24" s="39">
        <f t="shared" ref="Q24:Q29" si="4">E24-D24</f>
        <v>-0.37300000000000022</v>
      </c>
      <c r="R24" s="42">
        <f t="shared" ref="R24:R29" si="5">Q24/D24</f>
        <v>-9.4622019279553576E-2</v>
      </c>
      <c r="S24" s="39"/>
      <c r="T24" s="56">
        <f>E24-D24</f>
        <v>-0.37300000000000022</v>
      </c>
      <c r="U24" s="171" t="s">
        <v>193</v>
      </c>
    </row>
    <row r="25" spans="1:23" s="30" customFormat="1" ht="19.5" hidden="1" customHeight="1" x14ac:dyDescent="0.25">
      <c r="A25" s="146"/>
      <c r="B25" s="38" t="s">
        <v>69</v>
      </c>
      <c r="C25" s="54"/>
      <c r="D25" s="39"/>
      <c r="E25" s="47"/>
      <c r="F25" s="55"/>
      <c r="G25" s="55"/>
      <c r="H25" s="55"/>
      <c r="I25" s="55"/>
      <c r="J25" s="55"/>
      <c r="K25" s="56"/>
      <c r="L25" s="39"/>
      <c r="M25" s="56"/>
      <c r="N25" s="55"/>
      <c r="O25" s="55"/>
      <c r="P25" s="55"/>
      <c r="Q25" s="39">
        <f t="shared" si="4"/>
        <v>0</v>
      </c>
      <c r="R25" s="42" t="e">
        <f t="shared" si="5"/>
        <v>#DIV/0!</v>
      </c>
      <c r="S25" s="39">
        <f t="shared" ref="S25:S29" si="6">Q25</f>
        <v>0</v>
      </c>
      <c r="T25" s="55"/>
      <c r="U25" s="164"/>
    </row>
    <row r="26" spans="1:23" s="30" customFormat="1" ht="19.5" hidden="1" customHeight="1" x14ac:dyDescent="0.25">
      <c r="A26" s="277"/>
      <c r="B26" s="53" t="s">
        <v>70</v>
      </c>
      <c r="C26" s="39">
        <f t="shared" ref="C26:C29" si="7">D26</f>
        <v>1.3059160000000001</v>
      </c>
      <c r="D26" s="47">
        <v>1.3059160000000001</v>
      </c>
      <c r="E26" s="47">
        <f>G26+I26+K26+M26</f>
        <v>1.0203103404</v>
      </c>
      <c r="F26" s="57"/>
      <c r="G26" s="57"/>
      <c r="H26" s="57"/>
      <c r="I26" s="57"/>
      <c r="J26" s="57"/>
      <c r="K26" s="56">
        <f>0.55*1.18</f>
        <v>0.64900000000000002</v>
      </c>
      <c r="L26" s="47">
        <f t="shared" ref="L26:L52" si="8">D26</f>
        <v>1.3059160000000001</v>
      </c>
      <c r="M26" s="58">
        <f>'[1]расшифр 05,02'!$M$12/1000-K26</f>
        <v>0.37131034039999999</v>
      </c>
      <c r="N26" s="57"/>
      <c r="O26" s="57"/>
      <c r="P26" s="57"/>
      <c r="Q26" s="39">
        <f t="shared" si="4"/>
        <v>-0.28560565960000006</v>
      </c>
      <c r="R26" s="42">
        <f t="shared" si="5"/>
        <v>-0.21870140162154383</v>
      </c>
      <c r="S26" s="39">
        <f t="shared" si="6"/>
        <v>-0.28560565960000006</v>
      </c>
      <c r="T26" s="57"/>
      <c r="U26" s="164"/>
    </row>
    <row r="27" spans="1:23" s="30" customFormat="1" ht="19.5" hidden="1" customHeight="1" x14ac:dyDescent="0.25">
      <c r="A27" s="278"/>
      <c r="B27" s="53" t="s">
        <v>71</v>
      </c>
      <c r="C27" s="39">
        <f t="shared" si="7"/>
        <v>0.341499</v>
      </c>
      <c r="D27" s="47">
        <v>0.341499</v>
      </c>
      <c r="E27" s="47">
        <f>G27+I27+K27+M27</f>
        <v>0.39367393639999998</v>
      </c>
      <c r="F27" s="57"/>
      <c r="G27" s="57"/>
      <c r="H27" s="57"/>
      <c r="I27" s="57"/>
      <c r="J27" s="57"/>
      <c r="K27" s="58"/>
      <c r="L27" s="47">
        <f t="shared" si="8"/>
        <v>0.341499</v>
      </c>
      <c r="M27" s="58">
        <f>'[1]расшифр 05,02'!$M$13/1000</f>
        <v>0.39367393639999998</v>
      </c>
      <c r="N27" s="57"/>
      <c r="O27" s="57"/>
      <c r="P27" s="57"/>
      <c r="Q27" s="39">
        <f t="shared" si="4"/>
        <v>5.2174936399999983E-2</v>
      </c>
      <c r="R27" s="42">
        <f t="shared" si="5"/>
        <v>0.15278210595052982</v>
      </c>
      <c r="S27" s="39">
        <f t="shared" si="6"/>
        <v>5.2174936399999983E-2</v>
      </c>
      <c r="T27" s="57"/>
      <c r="U27" s="164"/>
    </row>
    <row r="28" spans="1:23" s="30" customFormat="1" ht="19.5" hidden="1" customHeight="1" x14ac:dyDescent="0.25">
      <c r="A28" s="146"/>
      <c r="B28" s="53" t="s">
        <v>72</v>
      </c>
      <c r="C28" s="39">
        <f t="shared" si="7"/>
        <v>0.270345</v>
      </c>
      <c r="D28" s="47">
        <v>0.270345</v>
      </c>
      <c r="E28" s="47">
        <f>G28+I28+K28+M28</f>
        <v>0.22987866740000001</v>
      </c>
      <c r="F28" s="59"/>
      <c r="G28" s="59"/>
      <c r="H28" s="59"/>
      <c r="I28" s="59"/>
      <c r="J28" s="59"/>
      <c r="K28" s="58"/>
      <c r="L28" s="47">
        <f t="shared" si="8"/>
        <v>0.270345</v>
      </c>
      <c r="M28" s="58">
        <f>'[1]расшифр 05,02'!$M$14/1000</f>
        <v>0.22987866740000001</v>
      </c>
      <c r="N28" s="59"/>
      <c r="O28" s="59"/>
      <c r="P28" s="59"/>
      <c r="Q28" s="39">
        <f t="shared" si="4"/>
        <v>-4.0466332599999988E-2</v>
      </c>
      <c r="R28" s="42">
        <f t="shared" si="5"/>
        <v>-0.14968404298211541</v>
      </c>
      <c r="S28" s="39">
        <f t="shared" si="6"/>
        <v>-4.0466332599999988E-2</v>
      </c>
      <c r="T28" s="59"/>
      <c r="U28" s="164"/>
    </row>
    <row r="29" spans="1:23" s="30" customFormat="1" ht="19.5" hidden="1" customHeight="1" x14ac:dyDescent="0.25">
      <c r="A29" s="146"/>
      <c r="B29" s="53" t="s">
        <v>73</v>
      </c>
      <c r="C29" s="39">
        <f t="shared" si="7"/>
        <v>0.45777000000000001</v>
      </c>
      <c r="D29" s="47">
        <v>0.45777000000000001</v>
      </c>
      <c r="E29" s="47">
        <f>G29+I29+K29+M29</f>
        <v>0.44254260979999993</v>
      </c>
      <c r="F29" s="57"/>
      <c r="G29" s="57"/>
      <c r="H29" s="57"/>
      <c r="I29" s="57"/>
      <c r="J29" s="57"/>
      <c r="K29" s="58"/>
      <c r="L29" s="47">
        <f t="shared" si="8"/>
        <v>0.45777000000000001</v>
      </c>
      <c r="M29" s="58">
        <f>'[1]расшифр 05,02'!$M$15/1000</f>
        <v>0.44254260979999993</v>
      </c>
      <c r="N29" s="57"/>
      <c r="O29" s="57"/>
      <c r="P29" s="57"/>
      <c r="Q29" s="39">
        <f t="shared" si="4"/>
        <v>-1.5227390200000079E-2</v>
      </c>
      <c r="R29" s="42">
        <f t="shared" si="5"/>
        <v>-3.3264281626144303E-2</v>
      </c>
      <c r="S29" s="39">
        <f t="shared" si="6"/>
        <v>-1.5227390200000079E-2</v>
      </c>
      <c r="T29" s="57"/>
      <c r="U29" s="164"/>
    </row>
    <row r="30" spans="1:23" s="30" customFormat="1" ht="14.4" customHeight="1" x14ac:dyDescent="0.25">
      <c r="A30" s="166"/>
      <c r="B30" s="53" t="s">
        <v>85</v>
      </c>
      <c r="C30" s="39"/>
      <c r="D30" s="47"/>
      <c r="E30" s="47"/>
      <c r="F30" s="57"/>
      <c r="G30" s="57"/>
      <c r="H30" s="57"/>
      <c r="I30" s="57"/>
      <c r="J30" s="57"/>
      <c r="K30" s="58"/>
      <c r="L30" s="47"/>
      <c r="M30" s="58"/>
      <c r="N30" s="57"/>
      <c r="O30" s="57"/>
      <c r="P30" s="57"/>
      <c r="Q30" s="39"/>
      <c r="R30" s="42"/>
      <c r="S30" s="39"/>
      <c r="T30" s="57"/>
      <c r="U30" s="276" t="s">
        <v>193</v>
      </c>
    </row>
    <row r="31" spans="1:23" s="30" customFormat="1" ht="19.5" customHeight="1" x14ac:dyDescent="0.25">
      <c r="A31" s="148"/>
      <c r="B31" s="71" t="s">
        <v>134</v>
      </c>
      <c r="C31" s="39"/>
      <c r="D31" s="47"/>
      <c r="E31" s="47">
        <v>0.48499999999999999</v>
      </c>
      <c r="F31" s="57"/>
      <c r="G31" s="57">
        <v>0</v>
      </c>
      <c r="H31" s="57"/>
      <c r="I31" s="58">
        <v>0.48499999999999999</v>
      </c>
      <c r="J31" s="57"/>
      <c r="K31" s="58">
        <v>0</v>
      </c>
      <c r="L31" s="47"/>
      <c r="M31" s="58">
        <f>E31-I31</f>
        <v>0</v>
      </c>
      <c r="N31" s="57"/>
      <c r="O31" s="57"/>
      <c r="P31" s="57"/>
      <c r="Q31" s="39"/>
      <c r="R31" s="42"/>
      <c r="S31" s="39"/>
      <c r="T31" s="57"/>
      <c r="U31" s="276"/>
    </row>
    <row r="32" spans="1:23" s="30" customFormat="1" ht="19.5" customHeight="1" x14ac:dyDescent="0.25">
      <c r="A32" s="148"/>
      <c r="B32" s="71" t="s">
        <v>135</v>
      </c>
      <c r="C32" s="39"/>
      <c r="D32" s="47"/>
      <c r="E32" s="47">
        <v>0.83499999999999996</v>
      </c>
      <c r="F32" s="57"/>
      <c r="G32" s="57">
        <v>0</v>
      </c>
      <c r="H32" s="57"/>
      <c r="I32" s="58">
        <v>0.83499999999999996</v>
      </c>
      <c r="J32" s="57"/>
      <c r="K32" s="58">
        <v>0</v>
      </c>
      <c r="L32" s="47"/>
      <c r="M32" s="58">
        <f>E32-I32</f>
        <v>0</v>
      </c>
      <c r="N32" s="57"/>
      <c r="O32" s="57"/>
      <c r="P32" s="57"/>
      <c r="Q32" s="39"/>
      <c r="R32" s="42"/>
      <c r="S32" s="39"/>
      <c r="T32" s="57"/>
      <c r="U32" s="276"/>
    </row>
    <row r="33" spans="1:21" s="30" customFormat="1" ht="19.5" customHeight="1" x14ac:dyDescent="0.25">
      <c r="A33" s="148"/>
      <c r="B33" s="71" t="s">
        <v>136</v>
      </c>
      <c r="C33" s="39"/>
      <c r="D33" s="47"/>
      <c r="E33" s="47">
        <v>0.504</v>
      </c>
      <c r="F33" s="57"/>
      <c r="G33" s="57">
        <v>0</v>
      </c>
      <c r="H33" s="57"/>
      <c r="I33" s="58">
        <v>0.504</v>
      </c>
      <c r="J33" s="57"/>
      <c r="K33" s="58">
        <v>0</v>
      </c>
      <c r="L33" s="47"/>
      <c r="M33" s="58">
        <f>E33-I33</f>
        <v>0</v>
      </c>
      <c r="N33" s="57"/>
      <c r="O33" s="57"/>
      <c r="P33" s="57"/>
      <c r="Q33" s="39"/>
      <c r="R33" s="42"/>
      <c r="S33" s="39"/>
      <c r="T33" s="57"/>
      <c r="U33" s="276"/>
    </row>
    <row r="34" spans="1:21" s="30" customFormat="1" ht="19.5" customHeight="1" x14ac:dyDescent="0.25">
      <c r="A34" s="148"/>
      <c r="B34" s="71" t="s">
        <v>137</v>
      </c>
      <c r="C34" s="39"/>
      <c r="D34" s="47"/>
      <c r="E34" s="47">
        <v>0.59699999999999998</v>
      </c>
      <c r="F34" s="57"/>
      <c r="G34" s="57">
        <v>0</v>
      </c>
      <c r="H34" s="57"/>
      <c r="I34" s="58">
        <v>0</v>
      </c>
      <c r="J34" s="57"/>
      <c r="K34" s="58">
        <v>0.59699999999999998</v>
      </c>
      <c r="L34" s="47"/>
      <c r="M34" s="58">
        <v>0</v>
      </c>
      <c r="N34" s="57"/>
      <c r="O34" s="57"/>
      <c r="P34" s="57"/>
      <c r="Q34" s="39"/>
      <c r="R34" s="42"/>
      <c r="S34" s="39"/>
      <c r="T34" s="57"/>
      <c r="U34" s="276"/>
    </row>
    <row r="35" spans="1:21" s="30" customFormat="1" ht="19.5" customHeight="1" x14ac:dyDescent="0.25">
      <c r="A35" s="148"/>
      <c r="B35" s="71" t="s">
        <v>138</v>
      </c>
      <c r="C35" s="39"/>
      <c r="D35" s="47"/>
      <c r="E35" s="47">
        <v>1.1479999999999999</v>
      </c>
      <c r="F35" s="57"/>
      <c r="G35" s="57">
        <v>0</v>
      </c>
      <c r="H35" s="57"/>
      <c r="I35" s="58">
        <v>0</v>
      </c>
      <c r="J35" s="57"/>
      <c r="K35" s="58">
        <v>1.1479999999999999</v>
      </c>
      <c r="L35" s="47"/>
      <c r="M35" s="58">
        <v>0</v>
      </c>
      <c r="N35" s="57"/>
      <c r="O35" s="57"/>
      <c r="P35" s="57"/>
      <c r="Q35" s="39"/>
      <c r="R35" s="42"/>
      <c r="S35" s="39"/>
      <c r="T35" s="57"/>
      <c r="U35" s="276"/>
    </row>
    <row r="36" spans="1:21" s="30" customFormat="1" ht="63.75" customHeight="1" x14ac:dyDescent="0.25">
      <c r="A36" s="83" t="s">
        <v>74</v>
      </c>
      <c r="B36" s="144" t="s">
        <v>131</v>
      </c>
      <c r="C36" s="39">
        <f>D36</f>
        <v>2.2360000000000002</v>
      </c>
      <c r="D36" s="39">
        <v>2.2360000000000002</v>
      </c>
      <c r="E36" s="39">
        <f>E41+E42+E43+E44+E45</f>
        <v>1.9590000000000001</v>
      </c>
      <c r="F36" s="39">
        <v>0.64</v>
      </c>
      <c r="G36" s="39">
        <f t="shared" ref="G36:J36" si="9">G38+G39</f>
        <v>0</v>
      </c>
      <c r="H36" s="39">
        <v>1.5960000000000001</v>
      </c>
      <c r="I36" s="39">
        <f>I41+I42+I43+I44+I45</f>
        <v>1.9590000000000001</v>
      </c>
      <c r="J36" s="39">
        <f t="shared" si="9"/>
        <v>0</v>
      </c>
      <c r="K36" s="39">
        <f>K41+K42+K43+K44+K45</f>
        <v>0</v>
      </c>
      <c r="L36" s="39">
        <v>0</v>
      </c>
      <c r="M36" s="39">
        <v>0</v>
      </c>
      <c r="N36" s="39">
        <f>E36</f>
        <v>1.9590000000000001</v>
      </c>
      <c r="O36" s="39">
        <f>E36</f>
        <v>1.9590000000000001</v>
      </c>
      <c r="P36" s="39"/>
      <c r="Q36" s="39">
        <f>E36-D36</f>
        <v>-0.27700000000000014</v>
      </c>
      <c r="R36" s="42">
        <f>Q36/D36</f>
        <v>-0.12388193202146695</v>
      </c>
      <c r="S36" s="39"/>
      <c r="T36" s="56">
        <f>E36-D36</f>
        <v>-0.27700000000000014</v>
      </c>
      <c r="U36" s="163"/>
    </row>
    <row r="37" spans="1:21" s="30" customFormat="1" ht="19.5" hidden="1" customHeight="1" x14ac:dyDescent="0.25">
      <c r="A37" s="146"/>
      <c r="B37" s="38" t="s">
        <v>69</v>
      </c>
      <c r="C37" s="54"/>
      <c r="D37" s="39"/>
      <c r="E37" s="47"/>
      <c r="F37" s="55"/>
      <c r="G37" s="55"/>
      <c r="H37" s="55"/>
      <c r="I37" s="55"/>
      <c r="J37" s="55"/>
      <c r="K37" s="56"/>
      <c r="L37" s="39"/>
      <c r="M37" s="56"/>
      <c r="N37" s="55"/>
      <c r="O37" s="55"/>
      <c r="P37" s="55"/>
      <c r="Q37" s="55"/>
      <c r="R37" s="42" t="e">
        <f>Q37/D37</f>
        <v>#DIV/0!</v>
      </c>
      <c r="S37" s="55"/>
      <c r="T37" s="55"/>
      <c r="U37" s="164"/>
    </row>
    <row r="38" spans="1:21" s="30" customFormat="1" ht="28.5" hidden="1" customHeight="1" x14ac:dyDescent="0.25">
      <c r="A38" s="146"/>
      <c r="B38" s="60" t="s">
        <v>75</v>
      </c>
      <c r="C38" s="39">
        <f t="shared" ref="C38:C39" si="10">D38</f>
        <v>1.6634530000000001</v>
      </c>
      <c r="D38" s="47">
        <v>1.6634530000000001</v>
      </c>
      <c r="E38" s="47">
        <f>G38+I38+K38+M38</f>
        <v>1.2518255970000001</v>
      </c>
      <c r="F38" s="61"/>
      <c r="G38" s="61"/>
      <c r="H38" s="61"/>
      <c r="I38" s="61"/>
      <c r="J38" s="61"/>
      <c r="K38" s="58">
        <f>0.981509*1.18</f>
        <v>1.15818062</v>
      </c>
      <c r="L38" s="47">
        <f t="shared" si="8"/>
        <v>1.6634530000000001</v>
      </c>
      <c r="M38" s="58">
        <f>'[1]расшифр 05,02'!$M$18/1000-K38</f>
        <v>9.3644977000000074E-2</v>
      </c>
      <c r="N38" s="39">
        <f>E38</f>
        <v>1.2518255970000001</v>
      </c>
      <c r="O38" s="39">
        <f>E38</f>
        <v>1.2518255970000001</v>
      </c>
      <c r="P38" s="39">
        <f>D38-E38</f>
        <v>0.411627403</v>
      </c>
      <c r="Q38" s="39">
        <f>P38</f>
        <v>0.411627403</v>
      </c>
      <c r="R38" s="42">
        <f>Q38/D38</f>
        <v>0.24745358179641985</v>
      </c>
      <c r="S38" s="61"/>
      <c r="T38" s="61"/>
      <c r="U38" s="164"/>
    </row>
    <row r="39" spans="1:21" s="30" customFormat="1" ht="19.5" hidden="1" customHeight="1" x14ac:dyDescent="0.25">
      <c r="A39" s="146"/>
      <c r="B39" s="60" t="s">
        <v>76</v>
      </c>
      <c r="C39" s="39">
        <f t="shared" si="10"/>
        <v>0.46938000000000002</v>
      </c>
      <c r="D39" s="47">
        <v>0.46938000000000002</v>
      </c>
      <c r="E39" s="47">
        <f>G39+I39+K39+M39</f>
        <v>0.24354575000000001</v>
      </c>
      <c r="F39" s="61"/>
      <c r="G39" s="61"/>
      <c r="H39" s="61"/>
      <c r="I39" s="61"/>
      <c r="J39" s="61"/>
      <c r="K39" s="58"/>
      <c r="L39" s="47">
        <f t="shared" si="8"/>
        <v>0.46938000000000002</v>
      </c>
      <c r="M39" s="58">
        <v>0.24354575000000001</v>
      </c>
      <c r="N39" s="61"/>
      <c r="O39" s="61"/>
      <c r="P39" s="61"/>
      <c r="Q39" s="61"/>
      <c r="R39" s="42">
        <f>Q39/D39</f>
        <v>0</v>
      </c>
      <c r="S39" s="61"/>
      <c r="T39" s="61"/>
      <c r="U39" s="164"/>
    </row>
    <row r="40" spans="1:21" s="30" customFormat="1" ht="14.4" customHeight="1" x14ac:dyDescent="0.25">
      <c r="A40" s="166"/>
      <c r="B40" s="60" t="s">
        <v>85</v>
      </c>
      <c r="C40" s="39"/>
      <c r="D40" s="47"/>
      <c r="E40" s="47"/>
      <c r="F40" s="61"/>
      <c r="G40" s="61"/>
      <c r="H40" s="61"/>
      <c r="I40" s="61"/>
      <c r="J40" s="61"/>
      <c r="K40" s="58"/>
      <c r="L40" s="47"/>
      <c r="M40" s="58"/>
      <c r="N40" s="61"/>
      <c r="O40" s="61"/>
      <c r="P40" s="61"/>
      <c r="Q40" s="61"/>
      <c r="R40" s="42"/>
      <c r="S40" s="61"/>
      <c r="T40" s="61"/>
      <c r="U40" s="280" t="s">
        <v>200</v>
      </c>
    </row>
    <row r="41" spans="1:21" s="30" customFormat="1" ht="19.5" customHeight="1" x14ac:dyDescent="0.25">
      <c r="A41" s="148"/>
      <c r="B41" s="71" t="s">
        <v>139</v>
      </c>
      <c r="C41" s="39"/>
      <c r="D41" s="47"/>
      <c r="E41" s="47">
        <v>0.17499999999999999</v>
      </c>
      <c r="F41" s="61"/>
      <c r="G41" s="58">
        <v>0</v>
      </c>
      <c r="H41" s="61"/>
      <c r="I41" s="61" t="s">
        <v>188</v>
      </c>
      <c r="J41" s="61"/>
      <c r="K41" s="58">
        <v>0</v>
      </c>
      <c r="L41" s="47"/>
      <c r="M41" s="58">
        <v>0</v>
      </c>
      <c r="N41" s="61"/>
      <c r="O41" s="61"/>
      <c r="P41" s="61"/>
      <c r="Q41" s="61"/>
      <c r="R41" s="42"/>
      <c r="S41" s="61"/>
      <c r="T41" s="61"/>
      <c r="U41" s="276"/>
    </row>
    <row r="42" spans="1:21" s="30" customFormat="1" ht="19.5" customHeight="1" x14ac:dyDescent="0.25">
      <c r="A42" s="148"/>
      <c r="B42" s="71" t="s">
        <v>140</v>
      </c>
      <c r="C42" s="39"/>
      <c r="D42" s="47"/>
      <c r="E42" s="47">
        <v>0</v>
      </c>
      <c r="F42" s="61"/>
      <c r="G42" s="58">
        <v>0</v>
      </c>
      <c r="H42" s="61"/>
      <c r="I42" s="58">
        <v>0</v>
      </c>
      <c r="J42" s="61"/>
      <c r="K42" s="58">
        <v>0</v>
      </c>
      <c r="L42" s="47"/>
      <c r="M42" s="58">
        <v>0</v>
      </c>
      <c r="N42" s="61"/>
      <c r="O42" s="61"/>
      <c r="P42" s="61"/>
      <c r="Q42" s="61"/>
      <c r="R42" s="42"/>
      <c r="S42" s="61"/>
      <c r="T42" s="61"/>
      <c r="U42" s="276"/>
    </row>
    <row r="43" spans="1:21" s="30" customFormat="1" ht="19.5" customHeight="1" x14ac:dyDescent="0.25">
      <c r="A43" s="148"/>
      <c r="B43" s="71" t="s">
        <v>141</v>
      </c>
      <c r="C43" s="39"/>
      <c r="D43" s="47"/>
      <c r="E43" s="47">
        <v>0.38100000000000001</v>
      </c>
      <c r="F43" s="61"/>
      <c r="G43" s="58">
        <v>0</v>
      </c>
      <c r="H43" s="61"/>
      <c r="I43" s="61" t="s">
        <v>189</v>
      </c>
      <c r="J43" s="61"/>
      <c r="K43" s="58">
        <v>0</v>
      </c>
      <c r="L43" s="47"/>
      <c r="M43" s="58">
        <v>0</v>
      </c>
      <c r="N43" s="61"/>
      <c r="O43" s="61"/>
      <c r="P43" s="61"/>
      <c r="Q43" s="61"/>
      <c r="R43" s="42"/>
      <c r="S43" s="61"/>
      <c r="T43" s="61"/>
      <c r="U43" s="276"/>
    </row>
    <row r="44" spans="1:21" s="30" customFormat="1" ht="19.5" customHeight="1" x14ac:dyDescent="0.25">
      <c r="A44" s="148"/>
      <c r="B44" s="71" t="s">
        <v>142</v>
      </c>
      <c r="C44" s="39"/>
      <c r="D44" s="47"/>
      <c r="E44" s="47">
        <v>1.113</v>
      </c>
      <c r="F44" s="61"/>
      <c r="G44" s="58">
        <v>0</v>
      </c>
      <c r="H44" s="61"/>
      <c r="I44" s="61" t="s">
        <v>192</v>
      </c>
      <c r="J44" s="61"/>
      <c r="K44" s="58">
        <v>0</v>
      </c>
      <c r="L44" s="47"/>
      <c r="M44" s="58">
        <f>E44-I44</f>
        <v>0</v>
      </c>
      <c r="N44" s="61"/>
      <c r="O44" s="61"/>
      <c r="P44" s="61"/>
      <c r="Q44" s="61"/>
      <c r="R44" s="42"/>
      <c r="S44" s="61"/>
      <c r="T44" s="61"/>
      <c r="U44" s="276"/>
    </row>
    <row r="45" spans="1:21" s="30" customFormat="1" ht="19.5" customHeight="1" x14ac:dyDescent="0.25">
      <c r="A45" s="148"/>
      <c r="B45" s="71" t="s">
        <v>143</v>
      </c>
      <c r="C45" s="39"/>
      <c r="D45" s="47"/>
      <c r="E45" s="47">
        <v>0.28999999999999998</v>
      </c>
      <c r="F45" s="61"/>
      <c r="G45" s="58">
        <v>0</v>
      </c>
      <c r="H45" s="61"/>
      <c r="I45" s="61" t="s">
        <v>190</v>
      </c>
      <c r="J45" s="61"/>
      <c r="K45" s="58">
        <v>0</v>
      </c>
      <c r="L45" s="47"/>
      <c r="M45" s="58">
        <v>0</v>
      </c>
      <c r="N45" s="61"/>
      <c r="O45" s="61"/>
      <c r="P45" s="61"/>
      <c r="Q45" s="61"/>
      <c r="R45" s="42"/>
      <c r="S45" s="61"/>
      <c r="T45" s="61"/>
      <c r="U45" s="281"/>
    </row>
    <row r="46" spans="1:21" s="30" customFormat="1" ht="108" customHeight="1" x14ac:dyDescent="0.25">
      <c r="A46" s="83" t="s">
        <v>77</v>
      </c>
      <c r="B46" s="144" t="s">
        <v>132</v>
      </c>
      <c r="C46" s="39">
        <f>D46</f>
        <v>1.776</v>
      </c>
      <c r="D46" s="39">
        <v>1.776</v>
      </c>
      <c r="E46" s="39">
        <f>E54+E55+E56+E57+E58+E59+E60+E61+E62+E63</f>
        <v>1.9940000000000002</v>
      </c>
      <c r="F46" s="39">
        <v>0.94599999999999995</v>
      </c>
      <c r="G46" s="39">
        <f t="shared" ref="G46:J46" si="11">SUM(G48:G52)</f>
        <v>0</v>
      </c>
      <c r="H46" s="39">
        <v>0.83</v>
      </c>
      <c r="I46" s="39">
        <f>I54+I55+I56+I57+I58+I59+I60+I61+I62+I63</f>
        <v>0.68399999999999994</v>
      </c>
      <c r="J46" s="39">
        <f t="shared" si="11"/>
        <v>0</v>
      </c>
      <c r="K46" s="39">
        <f>K54+K55+K56+K57+K58+K59+K60+K61+K62+K63</f>
        <v>1.31</v>
      </c>
      <c r="L46" s="39">
        <v>0</v>
      </c>
      <c r="M46" s="39">
        <f>M54+M55+M56+M57+M58+M59+M60+M61+M62+M63</f>
        <v>0</v>
      </c>
      <c r="N46" s="39">
        <f>E46</f>
        <v>1.9940000000000002</v>
      </c>
      <c r="O46" s="39">
        <f>E46</f>
        <v>1.9940000000000002</v>
      </c>
      <c r="P46" s="39"/>
      <c r="Q46" s="39">
        <f t="shared" ref="Q46:Q52" si="12">E46-D46</f>
        <v>0.21800000000000019</v>
      </c>
      <c r="R46" s="42">
        <f t="shared" ref="R46:R52" si="13">Q46/D46</f>
        <v>0.12274774774774785</v>
      </c>
      <c r="S46" s="39"/>
      <c r="T46" s="56">
        <f>E46-D46</f>
        <v>0.21800000000000019</v>
      </c>
      <c r="U46" s="163"/>
    </row>
    <row r="47" spans="1:21" s="30" customFormat="1" ht="19.5" hidden="1" customHeight="1" x14ac:dyDescent="0.25">
      <c r="A47" s="146"/>
      <c r="B47" s="38" t="s">
        <v>69</v>
      </c>
      <c r="C47" s="54"/>
      <c r="D47" s="39"/>
      <c r="E47" s="47"/>
      <c r="F47" s="55"/>
      <c r="G47" s="55"/>
      <c r="H47" s="55"/>
      <c r="I47" s="55"/>
      <c r="J47" s="55"/>
      <c r="K47" s="56"/>
      <c r="L47" s="39"/>
      <c r="M47" s="56"/>
      <c r="N47" s="55"/>
      <c r="O47" s="55"/>
      <c r="P47" s="55"/>
      <c r="Q47" s="39">
        <f t="shared" si="12"/>
        <v>0</v>
      </c>
      <c r="R47" s="42" t="e">
        <f t="shared" si="13"/>
        <v>#DIV/0!</v>
      </c>
      <c r="S47" s="39">
        <f t="shared" ref="S47:S66" si="14">Q47</f>
        <v>0</v>
      </c>
      <c r="T47" s="56"/>
      <c r="U47" s="164"/>
    </row>
    <row r="48" spans="1:21" s="30" customFormat="1" ht="19.5" hidden="1" customHeight="1" x14ac:dyDescent="0.25">
      <c r="A48" s="277"/>
      <c r="B48" s="53" t="s">
        <v>78</v>
      </c>
      <c r="C48" s="39">
        <f t="shared" ref="C48:C52" si="15">D48</f>
        <v>1.3091250000000001</v>
      </c>
      <c r="D48" s="62">
        <v>1.3091250000000001</v>
      </c>
      <c r="E48" s="47">
        <f t="shared" ref="E48:E52" si="16">G48+I48+K48+M48</f>
        <v>5.6409458299999997</v>
      </c>
      <c r="F48" s="63"/>
      <c r="G48" s="63"/>
      <c r="H48" s="63"/>
      <c r="I48" s="63"/>
      <c r="J48" s="63"/>
      <c r="K48" s="56">
        <f>4.529931*1.18</f>
        <v>5.3453185799999998</v>
      </c>
      <c r="L48" s="47">
        <f t="shared" si="8"/>
        <v>1.3091250000000001</v>
      </c>
      <c r="M48" s="64">
        <f>0.77134798+1.7097692+3.15982865-K48</f>
        <v>0.2956272499999999</v>
      </c>
      <c r="N48" s="65"/>
      <c r="O48" s="65"/>
      <c r="P48" s="65"/>
      <c r="Q48" s="39">
        <f t="shared" si="12"/>
        <v>4.3318208299999998</v>
      </c>
      <c r="R48" s="42">
        <f t="shared" si="13"/>
        <v>3.3089436302874056</v>
      </c>
      <c r="S48" s="39">
        <f t="shared" si="14"/>
        <v>4.3318208299999998</v>
      </c>
      <c r="T48" s="64"/>
      <c r="U48" s="164"/>
    </row>
    <row r="49" spans="1:21" s="30" customFormat="1" ht="19.5" hidden="1" customHeight="1" x14ac:dyDescent="0.25">
      <c r="A49" s="279"/>
      <c r="B49" s="60" t="s">
        <v>79</v>
      </c>
      <c r="C49" s="39">
        <f t="shared" si="15"/>
        <v>3.219697</v>
      </c>
      <c r="D49" s="47">
        <v>3.219697</v>
      </c>
      <c r="E49" s="47">
        <f t="shared" si="16"/>
        <v>0</v>
      </c>
      <c r="F49" s="63"/>
      <c r="G49" s="63"/>
      <c r="H49" s="63"/>
      <c r="I49" s="63"/>
      <c r="J49" s="63"/>
      <c r="K49" s="64"/>
      <c r="L49" s="47">
        <f t="shared" si="8"/>
        <v>3.219697</v>
      </c>
      <c r="M49" s="64"/>
      <c r="N49" s="65"/>
      <c r="O49" s="65"/>
      <c r="P49" s="65"/>
      <c r="Q49" s="39">
        <f t="shared" si="12"/>
        <v>-3.219697</v>
      </c>
      <c r="R49" s="42">
        <f t="shared" si="13"/>
        <v>-1</v>
      </c>
      <c r="S49" s="39">
        <f t="shared" si="14"/>
        <v>-3.219697</v>
      </c>
      <c r="T49" s="64"/>
      <c r="U49" s="164"/>
    </row>
    <row r="50" spans="1:21" s="30" customFormat="1" ht="19.5" hidden="1" customHeight="1" x14ac:dyDescent="0.25">
      <c r="A50" s="146"/>
      <c r="B50" s="60" t="s">
        <v>80</v>
      </c>
      <c r="C50" s="39">
        <f t="shared" si="15"/>
        <v>0.85677199999999998</v>
      </c>
      <c r="D50" s="47">
        <v>0.85677199999999998</v>
      </c>
      <c r="E50" s="47">
        <f t="shared" si="16"/>
        <v>0</v>
      </c>
      <c r="F50" s="63"/>
      <c r="G50" s="63"/>
      <c r="H50" s="63"/>
      <c r="I50" s="63"/>
      <c r="J50" s="63"/>
      <c r="K50" s="58"/>
      <c r="L50" s="47">
        <f t="shared" si="8"/>
        <v>0.85677199999999998</v>
      </c>
      <c r="M50" s="58"/>
      <c r="N50" s="59"/>
      <c r="O50" s="59"/>
      <c r="P50" s="59"/>
      <c r="Q50" s="39">
        <f t="shared" si="12"/>
        <v>-0.85677199999999998</v>
      </c>
      <c r="R50" s="42">
        <f t="shared" si="13"/>
        <v>-1</v>
      </c>
      <c r="S50" s="39">
        <f t="shared" si="14"/>
        <v>-0.85677199999999998</v>
      </c>
      <c r="T50" s="58"/>
      <c r="U50" s="164"/>
    </row>
    <row r="51" spans="1:21" s="30" customFormat="1" ht="19.5" hidden="1" customHeight="1" x14ac:dyDescent="0.25">
      <c r="A51" s="277"/>
      <c r="B51" s="60" t="s">
        <v>81</v>
      </c>
      <c r="C51" s="39">
        <f t="shared" si="15"/>
        <v>1.2752520000000001</v>
      </c>
      <c r="D51" s="47">
        <v>1.2752520000000001</v>
      </c>
      <c r="E51" s="47">
        <f t="shared" si="16"/>
        <v>0</v>
      </c>
      <c r="F51" s="63"/>
      <c r="G51" s="63"/>
      <c r="H51" s="63"/>
      <c r="I51" s="63"/>
      <c r="J51" s="63"/>
      <c r="K51" s="58"/>
      <c r="L51" s="47">
        <f t="shared" si="8"/>
        <v>1.2752520000000001</v>
      </c>
      <c r="M51" s="58"/>
      <c r="N51" s="59"/>
      <c r="O51" s="59"/>
      <c r="P51" s="59"/>
      <c r="Q51" s="39">
        <f t="shared" si="12"/>
        <v>-1.2752520000000001</v>
      </c>
      <c r="R51" s="42">
        <f t="shared" si="13"/>
        <v>-1</v>
      </c>
      <c r="S51" s="39">
        <f t="shared" si="14"/>
        <v>-1.2752520000000001</v>
      </c>
      <c r="T51" s="58"/>
      <c r="U51" s="164"/>
    </row>
    <row r="52" spans="1:21" s="30" customFormat="1" ht="19.5" hidden="1" customHeight="1" x14ac:dyDescent="0.25">
      <c r="A52" s="278"/>
      <c r="B52" s="60" t="s">
        <v>82</v>
      </c>
      <c r="C52" s="39">
        <f t="shared" si="15"/>
        <v>0.62808900000000001</v>
      </c>
      <c r="D52" s="47">
        <v>0.62808900000000001</v>
      </c>
      <c r="E52" s="47">
        <f t="shared" si="16"/>
        <v>0</v>
      </c>
      <c r="F52" s="59"/>
      <c r="G52" s="59"/>
      <c r="H52" s="59"/>
      <c r="I52" s="59"/>
      <c r="J52" s="59"/>
      <c r="K52" s="58"/>
      <c r="L52" s="47">
        <f t="shared" si="8"/>
        <v>0.62808900000000001</v>
      </c>
      <c r="M52" s="58"/>
      <c r="N52" s="59"/>
      <c r="O52" s="59"/>
      <c r="P52" s="59"/>
      <c r="Q52" s="39">
        <f t="shared" si="12"/>
        <v>-0.62808900000000001</v>
      </c>
      <c r="R52" s="42">
        <f t="shared" si="13"/>
        <v>-1</v>
      </c>
      <c r="S52" s="39">
        <f t="shared" si="14"/>
        <v>-0.62808900000000001</v>
      </c>
      <c r="T52" s="58"/>
      <c r="U52" s="164"/>
    </row>
    <row r="53" spans="1:21" s="30" customFormat="1" ht="14.4" customHeight="1" x14ac:dyDescent="0.25">
      <c r="A53" s="165"/>
      <c r="B53" s="60" t="s">
        <v>85</v>
      </c>
      <c r="C53" s="39"/>
      <c r="D53" s="47"/>
      <c r="E53" s="47"/>
      <c r="F53" s="59"/>
      <c r="G53" s="59"/>
      <c r="H53" s="59"/>
      <c r="I53" s="59"/>
      <c r="J53" s="59"/>
      <c r="K53" s="58"/>
      <c r="L53" s="47"/>
      <c r="M53" s="58"/>
      <c r="N53" s="59"/>
      <c r="O53" s="59"/>
      <c r="P53" s="59"/>
      <c r="Q53" s="39"/>
      <c r="R53" s="42"/>
      <c r="S53" s="39"/>
      <c r="T53" s="58"/>
      <c r="U53" s="280" t="s">
        <v>193</v>
      </c>
    </row>
    <row r="54" spans="1:21" s="30" customFormat="1" ht="19.5" customHeight="1" x14ac:dyDescent="0.25">
      <c r="A54" s="147"/>
      <c r="B54" s="71" t="s">
        <v>144</v>
      </c>
      <c r="C54" s="39"/>
      <c r="D54" s="47"/>
      <c r="E54" s="47">
        <v>0.33200000000000002</v>
      </c>
      <c r="F54" s="59"/>
      <c r="G54" s="59"/>
      <c r="H54" s="59"/>
      <c r="I54" s="58"/>
      <c r="J54" s="59"/>
      <c r="K54" s="58">
        <v>0.33200000000000002</v>
      </c>
      <c r="L54" s="47"/>
      <c r="M54" s="58">
        <f>0-I54</f>
        <v>0</v>
      </c>
      <c r="N54" s="59"/>
      <c r="O54" s="59"/>
      <c r="P54" s="59"/>
      <c r="Q54" s="39"/>
      <c r="R54" s="42"/>
      <c r="S54" s="39"/>
      <c r="T54" s="58"/>
      <c r="U54" s="276"/>
    </row>
    <row r="55" spans="1:21" s="30" customFormat="1" ht="19.5" customHeight="1" x14ac:dyDescent="0.25">
      <c r="A55" s="147"/>
      <c r="B55" s="71" t="s">
        <v>145</v>
      </c>
      <c r="C55" s="39"/>
      <c r="D55" s="47"/>
      <c r="E55" s="47">
        <v>2.9000000000000001E-2</v>
      </c>
      <c r="F55" s="59"/>
      <c r="G55" s="59"/>
      <c r="H55" s="59"/>
      <c r="I55" s="58"/>
      <c r="J55" s="59"/>
      <c r="K55" s="58">
        <v>2.9000000000000001E-2</v>
      </c>
      <c r="L55" s="47"/>
      <c r="M55" s="58">
        <v>0</v>
      </c>
      <c r="N55" s="59"/>
      <c r="O55" s="59"/>
      <c r="P55" s="59"/>
      <c r="Q55" s="39"/>
      <c r="R55" s="42"/>
      <c r="S55" s="39"/>
      <c r="T55" s="58"/>
      <c r="U55" s="276"/>
    </row>
    <row r="56" spans="1:21" s="30" customFormat="1" ht="19.5" customHeight="1" x14ac:dyDescent="0.25">
      <c r="A56" s="147"/>
      <c r="B56" s="71" t="s">
        <v>146</v>
      </c>
      <c r="C56" s="39"/>
      <c r="D56" s="47"/>
      <c r="E56" s="47">
        <v>0.26800000000000002</v>
      </c>
      <c r="F56" s="59"/>
      <c r="G56" s="59"/>
      <c r="H56" s="59"/>
      <c r="I56" s="58"/>
      <c r="J56" s="59"/>
      <c r="K56" s="58">
        <v>0.26800000000000002</v>
      </c>
      <c r="L56" s="47"/>
      <c r="M56" s="58">
        <v>0</v>
      </c>
      <c r="N56" s="59"/>
      <c r="O56" s="59"/>
      <c r="P56" s="59"/>
      <c r="Q56" s="39"/>
      <c r="R56" s="42"/>
      <c r="S56" s="39"/>
      <c r="T56" s="58"/>
      <c r="U56" s="276"/>
    </row>
    <row r="57" spans="1:21" s="30" customFormat="1" ht="19.5" customHeight="1" x14ac:dyDescent="0.25">
      <c r="A57" s="147"/>
      <c r="B57" s="71" t="s">
        <v>147</v>
      </c>
      <c r="C57" s="39"/>
      <c r="D57" s="47"/>
      <c r="E57" s="47">
        <v>0.06</v>
      </c>
      <c r="F57" s="59"/>
      <c r="G57" s="59"/>
      <c r="H57" s="59"/>
      <c r="I57" s="58">
        <v>0.06</v>
      </c>
      <c r="J57" s="59"/>
      <c r="K57" s="58"/>
      <c r="L57" s="47"/>
      <c r="M57" s="58">
        <v>0</v>
      </c>
      <c r="N57" s="59"/>
      <c r="O57" s="59"/>
      <c r="P57" s="59"/>
      <c r="Q57" s="39"/>
      <c r="R57" s="42"/>
      <c r="S57" s="39"/>
      <c r="T57" s="58"/>
      <c r="U57" s="276"/>
    </row>
    <row r="58" spans="1:21" s="30" customFormat="1" ht="19.5" customHeight="1" x14ac:dyDescent="0.25">
      <c r="A58" s="147"/>
      <c r="B58" s="71" t="s">
        <v>148</v>
      </c>
      <c r="C58" s="39"/>
      <c r="D58" s="47"/>
      <c r="E58" s="47">
        <v>0.314</v>
      </c>
      <c r="F58" s="59"/>
      <c r="G58" s="59"/>
      <c r="H58" s="59"/>
      <c r="I58" s="58">
        <v>0.314</v>
      </c>
      <c r="J58" s="59"/>
      <c r="K58" s="58"/>
      <c r="L58" s="47"/>
      <c r="M58" s="58">
        <v>0</v>
      </c>
      <c r="N58" s="59"/>
      <c r="O58" s="59"/>
      <c r="P58" s="59"/>
      <c r="Q58" s="39"/>
      <c r="R58" s="42"/>
      <c r="S58" s="39"/>
      <c r="T58" s="58"/>
      <c r="U58" s="276"/>
    </row>
    <row r="59" spans="1:21" s="30" customFormat="1" ht="19.5" customHeight="1" x14ac:dyDescent="0.25">
      <c r="A59" s="147"/>
      <c r="B59" s="71" t="s">
        <v>149</v>
      </c>
      <c r="C59" s="39"/>
      <c r="D59" s="47"/>
      <c r="E59" s="47">
        <v>9.5000000000000001E-2</v>
      </c>
      <c r="F59" s="59"/>
      <c r="G59" s="59"/>
      <c r="H59" s="59"/>
      <c r="I59" s="58">
        <v>9.5000000000000001E-2</v>
      </c>
      <c r="J59" s="59"/>
      <c r="K59" s="58"/>
      <c r="L59" s="47"/>
      <c r="M59" s="58">
        <v>0</v>
      </c>
      <c r="N59" s="59"/>
      <c r="O59" s="59"/>
      <c r="P59" s="59"/>
      <c r="Q59" s="39"/>
      <c r="R59" s="42"/>
      <c r="S59" s="39"/>
      <c r="T59" s="58"/>
      <c r="U59" s="276"/>
    </row>
    <row r="60" spans="1:21" s="30" customFormat="1" ht="19.5" customHeight="1" x14ac:dyDescent="0.25">
      <c r="A60" s="147"/>
      <c r="B60" s="71" t="s">
        <v>150</v>
      </c>
      <c r="C60" s="39"/>
      <c r="D60" s="47"/>
      <c r="E60" s="47">
        <v>5.8999999999999997E-2</v>
      </c>
      <c r="F60" s="59"/>
      <c r="G60" s="59"/>
      <c r="H60" s="59"/>
      <c r="I60" s="59"/>
      <c r="J60" s="59"/>
      <c r="K60" s="58">
        <v>5.8999999999999997E-2</v>
      </c>
      <c r="L60" s="47"/>
      <c r="M60" s="58">
        <v>0</v>
      </c>
      <c r="N60" s="59"/>
      <c r="O60" s="59"/>
      <c r="P60" s="59"/>
      <c r="Q60" s="39"/>
      <c r="R60" s="42"/>
      <c r="S60" s="39"/>
      <c r="T60" s="58"/>
      <c r="U60" s="276"/>
    </row>
    <row r="61" spans="1:21" s="30" customFormat="1" ht="19.5" customHeight="1" x14ac:dyDescent="0.25">
      <c r="A61" s="147"/>
      <c r="B61" s="71" t="s">
        <v>151</v>
      </c>
      <c r="C61" s="39"/>
      <c r="D61" s="47"/>
      <c r="E61" s="47">
        <v>0.215</v>
      </c>
      <c r="F61" s="59"/>
      <c r="G61" s="59"/>
      <c r="H61" s="59"/>
      <c r="I61" s="58">
        <v>0.215</v>
      </c>
      <c r="J61" s="59"/>
      <c r="K61" s="58"/>
      <c r="L61" s="47"/>
      <c r="M61" s="58">
        <v>0</v>
      </c>
      <c r="N61" s="59"/>
      <c r="O61" s="59"/>
      <c r="P61" s="59"/>
      <c r="Q61" s="39"/>
      <c r="R61" s="42"/>
      <c r="S61" s="39"/>
      <c r="T61" s="58"/>
      <c r="U61" s="276"/>
    </row>
    <row r="62" spans="1:21" s="30" customFormat="1" ht="19.5" customHeight="1" x14ac:dyDescent="0.25">
      <c r="A62" s="147"/>
      <c r="B62" s="71" t="s">
        <v>152</v>
      </c>
      <c r="C62" s="39"/>
      <c r="D62" s="47"/>
      <c r="E62" s="47">
        <v>0.34899999999999998</v>
      </c>
      <c r="F62" s="59"/>
      <c r="G62" s="59"/>
      <c r="H62" s="59"/>
      <c r="I62" s="58"/>
      <c r="J62" s="59"/>
      <c r="K62" s="58">
        <v>0.34899999999999998</v>
      </c>
      <c r="L62" s="47"/>
      <c r="M62" s="58">
        <v>0</v>
      </c>
      <c r="N62" s="59"/>
      <c r="O62" s="59"/>
      <c r="P62" s="59"/>
      <c r="Q62" s="39"/>
      <c r="R62" s="42"/>
      <c r="S62" s="39"/>
      <c r="T62" s="58"/>
      <c r="U62" s="276"/>
    </row>
    <row r="63" spans="1:21" s="30" customFormat="1" ht="19.5" customHeight="1" x14ac:dyDescent="0.25">
      <c r="A63" s="147"/>
      <c r="B63" s="71" t="s">
        <v>153</v>
      </c>
      <c r="C63" s="39"/>
      <c r="D63" s="47"/>
      <c r="E63" s="47">
        <v>0.27300000000000002</v>
      </c>
      <c r="F63" s="59"/>
      <c r="G63" s="59"/>
      <c r="H63" s="59"/>
      <c r="I63" s="58"/>
      <c r="J63" s="59"/>
      <c r="K63" s="58">
        <v>0.27300000000000002</v>
      </c>
      <c r="L63" s="47"/>
      <c r="M63" s="58">
        <v>0</v>
      </c>
      <c r="N63" s="59"/>
      <c r="O63" s="59"/>
      <c r="P63" s="59"/>
      <c r="Q63" s="39"/>
      <c r="R63" s="42"/>
      <c r="S63" s="39"/>
      <c r="T63" s="58"/>
      <c r="U63" s="281"/>
    </row>
    <row r="64" spans="1:21" s="30" customFormat="1" ht="36" customHeight="1" x14ac:dyDescent="0.25">
      <c r="A64" s="83" t="s">
        <v>83</v>
      </c>
      <c r="B64" s="150" t="s">
        <v>133</v>
      </c>
      <c r="C64" s="39">
        <f>C65</f>
        <v>0.72899999999999998</v>
      </c>
      <c r="D64" s="39">
        <f>D65</f>
        <v>0.72899999999999998</v>
      </c>
      <c r="E64" s="39">
        <f>E65</f>
        <v>0</v>
      </c>
      <c r="F64" s="56">
        <v>0</v>
      </c>
      <c r="G64" s="56">
        <v>0</v>
      </c>
      <c r="H64" s="56">
        <v>0</v>
      </c>
      <c r="I64" s="55" t="s">
        <v>195</v>
      </c>
      <c r="J64" s="55" t="s">
        <v>191</v>
      </c>
      <c r="K64" s="56">
        <f>K65</f>
        <v>0</v>
      </c>
      <c r="L64" s="39">
        <v>0</v>
      </c>
      <c r="M64" s="56">
        <v>0</v>
      </c>
      <c r="N64" s="39">
        <f>E64</f>
        <v>0</v>
      </c>
      <c r="O64" s="39">
        <f>E64</f>
        <v>0</v>
      </c>
      <c r="P64" s="39"/>
      <c r="Q64" s="39">
        <f>E64-D64</f>
        <v>-0.72899999999999998</v>
      </c>
      <c r="R64" s="42">
        <f t="shared" ref="R64:R69" si="17">Q64/D64</f>
        <v>-1</v>
      </c>
      <c r="S64" s="39"/>
      <c r="T64" s="56">
        <f>E64-D64</f>
        <v>-0.72899999999999998</v>
      </c>
      <c r="U64" s="170"/>
    </row>
    <row r="65" spans="1:23" s="30" customFormat="1" ht="51.6" customHeight="1" x14ac:dyDescent="0.25">
      <c r="A65" s="83" t="s">
        <v>155</v>
      </c>
      <c r="B65" s="151" t="s">
        <v>154</v>
      </c>
      <c r="C65" s="47">
        <v>0.72899999999999998</v>
      </c>
      <c r="D65" s="222">
        <v>0.72899999999999998</v>
      </c>
      <c r="E65" s="222">
        <v>0</v>
      </c>
      <c r="F65" s="222">
        <f>SUM(F67:F69)</f>
        <v>0</v>
      </c>
      <c r="G65" s="222">
        <f>SUM(G67:G69)</f>
        <v>0</v>
      </c>
      <c r="H65" s="222">
        <f>SUM(H67:H69)</f>
        <v>0</v>
      </c>
      <c r="I65" s="222">
        <f>SUM(I67:I69)</f>
        <v>0</v>
      </c>
      <c r="J65" s="222">
        <v>0</v>
      </c>
      <c r="K65" s="222">
        <f>SUM(K67:K69)</f>
        <v>0</v>
      </c>
      <c r="L65" s="222">
        <v>0</v>
      </c>
      <c r="M65" s="222">
        <v>0</v>
      </c>
      <c r="N65" s="47">
        <f>E65</f>
        <v>0</v>
      </c>
      <c r="O65" s="47">
        <f>E65</f>
        <v>0</v>
      </c>
      <c r="P65" s="47"/>
      <c r="Q65" s="47">
        <f>E65-D65</f>
        <v>-0.72899999999999998</v>
      </c>
      <c r="R65" s="169">
        <f t="shared" si="17"/>
        <v>-1</v>
      </c>
      <c r="S65" s="39"/>
      <c r="T65" s="222">
        <f>E65-D65</f>
        <v>-0.72899999999999998</v>
      </c>
      <c r="U65" s="170" t="s">
        <v>196</v>
      </c>
      <c r="V65" s="92"/>
      <c r="W65" s="67"/>
    </row>
    <row r="66" spans="1:23" s="30" customFormat="1" ht="19.5" hidden="1" customHeight="1" x14ac:dyDescent="0.25">
      <c r="A66" s="146"/>
      <c r="B66" s="38" t="s">
        <v>85</v>
      </c>
      <c r="C66" s="54"/>
      <c r="D66" s="68"/>
      <c r="E66" s="47"/>
      <c r="F66" s="70"/>
      <c r="G66" s="70"/>
      <c r="H66" s="69"/>
      <c r="I66" s="69"/>
      <c r="J66" s="69"/>
      <c r="K66" s="70"/>
      <c r="L66" s="39"/>
      <c r="M66" s="70"/>
      <c r="N66" s="69"/>
      <c r="O66" s="69"/>
      <c r="P66" s="69"/>
      <c r="Q66" s="39">
        <f>E66-D66</f>
        <v>0</v>
      </c>
      <c r="R66" s="42" t="e">
        <f t="shared" si="17"/>
        <v>#DIV/0!</v>
      </c>
      <c r="S66" s="39">
        <f t="shared" si="14"/>
        <v>0</v>
      </c>
      <c r="T66" s="70"/>
      <c r="U66" s="172"/>
    </row>
    <row r="67" spans="1:23" s="30" customFormat="1" ht="26.4" customHeight="1" x14ac:dyDescent="0.25">
      <c r="A67" s="146" t="s">
        <v>84</v>
      </c>
      <c r="B67" s="150" t="s">
        <v>156</v>
      </c>
      <c r="C67" s="39">
        <f>C68+C69</f>
        <v>14.213999999999999</v>
      </c>
      <c r="D67" s="39">
        <f>D68+D69</f>
        <v>14.213999999999999</v>
      </c>
      <c r="E67" s="39">
        <f>E69</f>
        <v>6.2060000000000004</v>
      </c>
      <c r="F67" s="56">
        <v>0</v>
      </c>
      <c r="G67" s="56">
        <v>0</v>
      </c>
      <c r="H67" s="56">
        <v>0</v>
      </c>
      <c r="I67" s="56">
        <v>0</v>
      </c>
      <c r="J67" s="56">
        <v>3.07</v>
      </c>
      <c r="K67" s="56">
        <v>0</v>
      </c>
      <c r="L67" s="39">
        <v>11.144</v>
      </c>
      <c r="M67" s="56">
        <f>M68+M69</f>
        <v>6.2060000000000004</v>
      </c>
      <c r="N67" s="39">
        <v>5.2720000000000002</v>
      </c>
      <c r="O67" s="39"/>
      <c r="P67" s="39"/>
      <c r="Q67" s="39">
        <f>Q68+Q69</f>
        <v>-8.0079999999999991</v>
      </c>
      <c r="R67" s="42">
        <f t="shared" si="17"/>
        <v>-0.56338820880821727</v>
      </c>
      <c r="S67" s="39"/>
      <c r="T67" s="56">
        <f>T68+T69</f>
        <v>-8.0079999999999991</v>
      </c>
      <c r="U67" s="170"/>
    </row>
    <row r="68" spans="1:23" s="30" customFormat="1" ht="42" customHeight="1" x14ac:dyDescent="0.25">
      <c r="A68" s="146" t="s">
        <v>159</v>
      </c>
      <c r="B68" s="151" t="s">
        <v>157</v>
      </c>
      <c r="C68" s="47">
        <v>4.2640000000000002</v>
      </c>
      <c r="D68" s="47">
        <v>4.2640000000000002</v>
      </c>
      <c r="E68" s="47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47">
        <v>4.2640000000000002</v>
      </c>
      <c r="M68" s="58">
        <v>0</v>
      </c>
      <c r="N68" s="47"/>
      <c r="O68" s="47"/>
      <c r="P68" s="47"/>
      <c r="Q68" s="47">
        <f>E68-D68</f>
        <v>-4.2640000000000002</v>
      </c>
      <c r="R68" s="169">
        <f t="shared" si="17"/>
        <v>-1</v>
      </c>
      <c r="S68" s="39"/>
      <c r="T68" s="58">
        <f>E68-D68</f>
        <v>-4.2640000000000002</v>
      </c>
      <c r="U68" s="170" t="s">
        <v>196</v>
      </c>
    </row>
    <row r="69" spans="1:23" s="30" customFormat="1" ht="44.4" customHeight="1" x14ac:dyDescent="0.25">
      <c r="A69" s="43" t="s">
        <v>160</v>
      </c>
      <c r="B69" s="152" t="s">
        <v>158</v>
      </c>
      <c r="C69" s="47">
        <v>9.9499999999999993</v>
      </c>
      <c r="D69" s="47">
        <v>9.9499999999999993</v>
      </c>
      <c r="E69" s="47">
        <v>6.2060000000000004</v>
      </c>
      <c r="F69" s="58">
        <v>0</v>
      </c>
      <c r="G69" s="58">
        <v>0</v>
      </c>
      <c r="H69" s="58">
        <v>0</v>
      </c>
      <c r="I69" s="58">
        <v>0</v>
      </c>
      <c r="J69" s="58">
        <v>3.07</v>
      </c>
      <c r="K69" s="58">
        <v>0</v>
      </c>
      <c r="L69" s="47">
        <v>6.88</v>
      </c>
      <c r="M69" s="58">
        <v>6.2060000000000004</v>
      </c>
      <c r="N69" s="47">
        <v>6.2060000000000004</v>
      </c>
      <c r="O69" s="47">
        <v>6.2060000000000004</v>
      </c>
      <c r="P69" s="47"/>
      <c r="Q69" s="47">
        <f>E69-D69</f>
        <v>-3.7439999999999989</v>
      </c>
      <c r="R69" s="169">
        <f t="shared" si="17"/>
        <v>-0.37628140703517582</v>
      </c>
      <c r="S69" s="39"/>
      <c r="T69" s="58">
        <f>E69-D69</f>
        <v>-3.7439999999999989</v>
      </c>
      <c r="U69" s="170" t="s">
        <v>201</v>
      </c>
    </row>
    <row r="70" spans="1:23" s="79" customFormat="1" ht="19.5" customHeight="1" x14ac:dyDescent="0.25">
      <c r="A70" s="73"/>
      <c r="B70" s="7"/>
      <c r="C70" s="7"/>
      <c r="D70" s="74"/>
      <c r="E70" s="108"/>
      <c r="F70" s="74"/>
      <c r="G70" s="74"/>
      <c r="H70" s="74"/>
      <c r="I70" s="74"/>
      <c r="J70" s="74"/>
      <c r="K70" s="76"/>
      <c r="L70" s="74"/>
      <c r="M70" s="77"/>
      <c r="N70" s="74"/>
      <c r="O70" s="74"/>
      <c r="P70" s="74"/>
      <c r="Q70" s="74"/>
      <c r="R70" s="74"/>
      <c r="S70" s="74"/>
      <c r="T70" s="74"/>
      <c r="U70" s="78"/>
    </row>
    <row r="71" spans="1:23" s="79" customFormat="1" ht="19.5" customHeight="1" x14ac:dyDescent="0.25">
      <c r="A71" s="73"/>
      <c r="B71" s="242" t="s">
        <v>194</v>
      </c>
      <c r="C71" s="242"/>
      <c r="D71" s="242"/>
      <c r="E71" s="242"/>
      <c r="F71" s="242"/>
      <c r="G71" s="242"/>
      <c r="H71" s="242"/>
      <c r="I71" s="242"/>
      <c r="J71" s="242"/>
      <c r="K71" s="242"/>
      <c r="L71" s="12"/>
      <c r="M71" s="12" t="s">
        <v>169</v>
      </c>
      <c r="N71" s="74"/>
      <c r="O71" s="74"/>
      <c r="P71" s="12"/>
      <c r="Q71" s="74"/>
      <c r="R71" s="74"/>
      <c r="S71" s="74"/>
      <c r="T71" s="74"/>
      <c r="U71" s="78"/>
    </row>
  </sheetData>
  <mergeCells count="25">
    <mergeCell ref="A12:U12"/>
    <mergeCell ref="A18:A20"/>
    <mergeCell ref="B18:B20"/>
    <mergeCell ref="C18:C20"/>
    <mergeCell ref="D18:M18"/>
    <mergeCell ref="N18:N20"/>
    <mergeCell ref="O18:O20"/>
    <mergeCell ref="P18:P20"/>
    <mergeCell ref="Q18:T18"/>
    <mergeCell ref="U18:U20"/>
    <mergeCell ref="R19:R20"/>
    <mergeCell ref="S19:T19"/>
    <mergeCell ref="D19:E19"/>
    <mergeCell ref="F19:G19"/>
    <mergeCell ref="L19:M19"/>
    <mergeCell ref="Q19:Q20"/>
    <mergeCell ref="H19:I19"/>
    <mergeCell ref="J19:K19"/>
    <mergeCell ref="U30:U35"/>
    <mergeCell ref="B71:K71"/>
    <mergeCell ref="A26:A27"/>
    <mergeCell ref="A48:A49"/>
    <mergeCell ref="A51:A52"/>
    <mergeCell ref="U40:U45"/>
    <mergeCell ref="U53:U63"/>
  </mergeCells>
  <pageMargins left="0.70866141732283472" right="0.70866141732283472" top="0.94488188976377963" bottom="0.74803149606299213" header="0.31496062992125984" footer="0.31496062992125984"/>
  <pageSetup paperSize="8" scale="58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1"/>
  <sheetViews>
    <sheetView tabSelected="1" view="pageBreakPreview" topLeftCell="A11" zoomScale="60" zoomScaleNormal="85" workbookViewId="0">
      <selection activeCell="AD21" sqref="AD21"/>
    </sheetView>
  </sheetViews>
  <sheetFormatPr defaultColWidth="9" defaultRowHeight="15.6" x14ac:dyDescent="0.3"/>
  <cols>
    <col min="1" max="1" width="4.59765625" style="1" customWidth="1"/>
    <col min="2" max="2" width="36.3984375" style="1" customWidth="1"/>
    <col min="3" max="3" width="5.69921875" style="1" customWidth="1"/>
    <col min="4" max="4" width="2.796875" style="137" customWidth="1"/>
    <col min="5" max="5" width="4.796875" style="4" customWidth="1"/>
    <col min="6" max="6" width="5.8984375" style="4" customWidth="1"/>
    <col min="7" max="7" width="5.5" style="4" customWidth="1"/>
    <col min="8" max="8" width="7.5" style="109" hidden="1" customWidth="1"/>
    <col min="9" max="9" width="3.19921875" style="1" hidden="1" customWidth="1"/>
    <col min="10" max="11" width="6.3984375" style="1" hidden="1" customWidth="1"/>
    <col min="12" max="12" width="9.8984375" style="1" hidden="1" customWidth="1"/>
    <col min="13" max="13" width="6.296875" style="1" customWidth="1"/>
    <col min="14" max="14" width="2.69921875" style="1" customWidth="1"/>
    <col min="15" max="15" width="6.3984375" style="1" customWidth="1"/>
    <col min="16" max="16" width="6.09765625" style="1" customWidth="1"/>
    <col min="17" max="17" width="6.296875" style="1" customWidth="1"/>
    <col min="18" max="18" width="6.5" style="1" customWidth="1"/>
    <col min="19" max="19" width="2.8984375" style="1" customWidth="1"/>
    <col min="20" max="20" width="6.19921875" style="1" customWidth="1"/>
    <col min="21" max="21" width="6.09765625" style="1" customWidth="1"/>
    <col min="22" max="22" width="5.69921875" style="1" customWidth="1"/>
    <col min="23" max="23" width="3" style="1" customWidth="1"/>
    <col min="24" max="24" width="4.8984375" style="1" customWidth="1"/>
    <col min="25" max="25" width="3.19921875" style="1" customWidth="1"/>
    <col min="26" max="26" width="5" style="1" customWidth="1"/>
    <col min="27" max="27" width="4.09765625" style="1" customWidth="1"/>
    <col min="28" max="28" width="4.3984375" style="1" customWidth="1"/>
    <col min="29" max="29" width="6.3984375" style="1" customWidth="1"/>
    <col min="30" max="30" width="3.8984375" style="1" customWidth="1"/>
    <col min="31" max="31" width="4.296875" style="1" customWidth="1"/>
    <col min="32" max="32" width="4.3984375" style="1" customWidth="1"/>
    <col min="33" max="33" width="4.09765625" style="1" customWidth="1"/>
    <col min="34" max="34" width="4.69921875" style="1" customWidth="1"/>
    <col min="35" max="35" width="4.8984375" style="1" customWidth="1"/>
    <col min="36" max="36" width="5.3984375" style="1" customWidth="1"/>
    <col min="37" max="16384" width="9" style="1"/>
  </cols>
  <sheetData>
    <row r="1" spans="1:253" customFormat="1" x14ac:dyDescent="0.3">
      <c r="H1" s="105"/>
      <c r="M1" s="29"/>
      <c r="W1" s="29"/>
      <c r="AJ1" s="29" t="s">
        <v>90</v>
      </c>
    </row>
    <row r="2" spans="1:253" customFormat="1" x14ac:dyDescent="0.3">
      <c r="H2" s="105"/>
      <c r="M2" s="29"/>
      <c r="W2" s="29"/>
      <c r="AJ2" s="29" t="s">
        <v>44</v>
      </c>
    </row>
    <row r="3" spans="1:253" customFormat="1" x14ac:dyDescent="0.3">
      <c r="H3" s="105"/>
      <c r="M3" s="29"/>
      <c r="W3" s="29"/>
      <c r="AJ3" s="29" t="s">
        <v>45</v>
      </c>
    </row>
    <row r="4" spans="1:253" customFormat="1" hidden="1" x14ac:dyDescent="0.3">
      <c r="H4" s="105"/>
    </row>
    <row r="5" spans="1:253" customFormat="1" hidden="1" x14ac:dyDescent="0.3">
      <c r="H5" s="105"/>
    </row>
    <row r="6" spans="1:253" customFormat="1" hidden="1" x14ac:dyDescent="0.3">
      <c r="H6" s="105"/>
    </row>
    <row r="7" spans="1:253" customFormat="1" hidden="1" x14ac:dyDescent="0.3">
      <c r="H7" s="105"/>
    </row>
    <row r="8" spans="1:253" customFormat="1" hidden="1" x14ac:dyDescent="0.3">
      <c r="H8" s="105"/>
    </row>
    <row r="9" spans="1:253" customFormat="1" hidden="1" x14ac:dyDescent="0.3">
      <c r="H9" s="105"/>
    </row>
    <row r="10" spans="1:253" customFormat="1" hidden="1" x14ac:dyDescent="0.3">
      <c r="A10" s="29"/>
      <c r="B10" s="29"/>
      <c r="C10" s="29"/>
      <c r="D10" s="29"/>
      <c r="E10" s="29"/>
      <c r="F10" s="29"/>
      <c r="G10" s="29"/>
      <c r="H10" s="106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</row>
    <row r="11" spans="1:253" customFormat="1" x14ac:dyDescent="0.3">
      <c r="A11" s="29"/>
      <c r="B11" s="29"/>
      <c r="C11" s="29"/>
      <c r="D11" s="29"/>
      <c r="E11" s="29"/>
      <c r="F11" s="29"/>
      <c r="G11" s="29"/>
      <c r="H11" s="106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</row>
    <row r="12" spans="1:253" s="30" customFormat="1" ht="19.5" customHeight="1" x14ac:dyDescent="0.3">
      <c r="A12" s="113" t="s">
        <v>175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53" s="30" customFormat="1" ht="19.5" customHeight="1" x14ac:dyDescent="0.25">
      <c r="A13" s="31"/>
      <c r="B13" s="31"/>
      <c r="C13" s="31"/>
      <c r="D13" s="15"/>
      <c r="E13" s="15"/>
      <c r="F13" s="15"/>
      <c r="G13" s="15"/>
      <c r="H13" s="10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6"/>
      <c r="W13" s="81"/>
      <c r="X13" s="32"/>
      <c r="Y13" s="32"/>
      <c r="AH13" s="15"/>
      <c r="AI13" s="15"/>
      <c r="AJ13" s="13" t="s">
        <v>17</v>
      </c>
    </row>
    <row r="14" spans="1:253" s="30" customFormat="1" ht="19.5" customHeight="1" x14ac:dyDescent="0.25">
      <c r="A14" s="31"/>
      <c r="B14" s="31"/>
      <c r="C14" s="31"/>
      <c r="D14" s="15"/>
      <c r="E14" s="15"/>
      <c r="F14" s="15"/>
      <c r="G14" s="15"/>
      <c r="H14" s="107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6"/>
      <c r="W14" s="81"/>
      <c r="X14" s="32"/>
      <c r="Y14" s="32"/>
      <c r="AH14" s="15"/>
      <c r="AI14" s="15"/>
      <c r="AJ14" s="13" t="s">
        <v>238</v>
      </c>
    </row>
    <row r="15" spans="1:253" s="30" customFormat="1" ht="23.25" customHeight="1" x14ac:dyDescent="0.25">
      <c r="A15" s="31"/>
      <c r="B15" s="31"/>
      <c r="C15" s="31"/>
      <c r="D15" s="15"/>
      <c r="E15" s="15"/>
      <c r="F15" s="15"/>
      <c r="G15" s="15"/>
      <c r="H15" s="107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4"/>
      <c r="V15" s="34"/>
      <c r="W15" s="81"/>
      <c r="X15" s="32"/>
      <c r="Y15" s="32"/>
      <c r="AD15" s="294" t="s">
        <v>234</v>
      </c>
      <c r="AE15" s="294"/>
      <c r="AF15" s="294"/>
      <c r="AG15" s="294"/>
      <c r="AH15" s="294"/>
      <c r="AI15" s="33"/>
      <c r="AJ15" s="13" t="s">
        <v>247</v>
      </c>
    </row>
    <row r="16" spans="1:253" s="30" customFormat="1" ht="23.25" customHeight="1" x14ac:dyDescent="0.25">
      <c r="A16" s="31"/>
      <c r="B16" s="31"/>
      <c r="C16" s="31"/>
      <c r="D16" s="15"/>
      <c r="E16" s="15"/>
      <c r="F16" s="15"/>
      <c r="G16" s="15"/>
      <c r="H16" s="107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4"/>
      <c r="V16" s="16"/>
      <c r="W16" s="82"/>
      <c r="X16" s="32"/>
      <c r="Y16" s="32"/>
      <c r="AH16" s="34"/>
      <c r="AI16" s="16"/>
      <c r="AJ16" s="17" t="s">
        <v>166</v>
      </c>
    </row>
    <row r="17" spans="1:36" s="30" customFormat="1" ht="23.25" customHeight="1" x14ac:dyDescent="0.25">
      <c r="A17" s="31"/>
      <c r="B17" s="31"/>
      <c r="C17" s="31"/>
      <c r="D17" s="15"/>
      <c r="E17" s="15"/>
      <c r="F17" s="15"/>
      <c r="G17" s="15"/>
      <c r="H17" s="107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34"/>
      <c r="V17" s="16"/>
      <c r="W17" s="81"/>
      <c r="X17" s="32"/>
      <c r="Y17" s="32"/>
      <c r="AH17" s="34"/>
      <c r="AI17" s="16"/>
      <c r="AJ17" s="13" t="s">
        <v>18</v>
      </c>
    </row>
    <row r="18" spans="1:36" ht="16.2" thickBot="1" x14ac:dyDescent="0.35"/>
    <row r="19" spans="1:36" ht="22.5" customHeight="1" x14ac:dyDescent="0.3">
      <c r="A19" s="292" t="s">
        <v>1</v>
      </c>
      <c r="B19" s="286" t="s">
        <v>20</v>
      </c>
      <c r="C19" s="286" t="s">
        <v>114</v>
      </c>
      <c r="D19" s="286"/>
      <c r="E19" s="286"/>
      <c r="F19" s="286"/>
      <c r="G19" s="286"/>
      <c r="H19" s="286" t="s">
        <v>37</v>
      </c>
      <c r="I19" s="286"/>
      <c r="J19" s="286"/>
      <c r="K19" s="286"/>
      <c r="L19" s="286"/>
      <c r="M19" s="286" t="s">
        <v>38</v>
      </c>
      <c r="N19" s="286"/>
      <c r="O19" s="286"/>
      <c r="P19" s="286"/>
      <c r="Q19" s="286"/>
      <c r="R19" s="286" t="s">
        <v>39</v>
      </c>
      <c r="S19" s="286"/>
      <c r="T19" s="286"/>
      <c r="U19" s="286"/>
      <c r="V19" s="286"/>
      <c r="W19" s="300" t="s">
        <v>21</v>
      </c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1"/>
    </row>
    <row r="20" spans="1:36" ht="40.5" customHeight="1" x14ac:dyDescent="0.3">
      <c r="A20" s="293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 t="s">
        <v>41</v>
      </c>
      <c r="X20" s="246"/>
      <c r="Y20" s="246"/>
      <c r="Z20" s="246"/>
      <c r="AA20" s="297" t="s">
        <v>22</v>
      </c>
      <c r="AB20" s="297"/>
      <c r="AC20" s="297"/>
      <c r="AD20" s="297"/>
      <c r="AE20" s="297" t="s">
        <v>23</v>
      </c>
      <c r="AF20" s="297"/>
      <c r="AG20" s="297"/>
      <c r="AH20" s="297"/>
      <c r="AI20" s="297"/>
      <c r="AJ20" s="298" t="s">
        <v>128</v>
      </c>
    </row>
    <row r="21" spans="1:36" ht="130.5" customHeight="1" thickBot="1" x14ac:dyDescent="0.35">
      <c r="A21" s="84"/>
      <c r="B21" s="193" t="s">
        <v>6</v>
      </c>
      <c r="C21" s="194" t="s">
        <v>32</v>
      </c>
      <c r="D21" s="194" t="s">
        <v>33</v>
      </c>
      <c r="E21" s="194" t="s">
        <v>34</v>
      </c>
      <c r="F21" s="194" t="s">
        <v>35</v>
      </c>
      <c r="G21" s="194" t="s">
        <v>36</v>
      </c>
      <c r="H21" s="195" t="s">
        <v>32</v>
      </c>
      <c r="I21" s="194" t="s">
        <v>33</v>
      </c>
      <c r="J21" s="194" t="s">
        <v>34</v>
      </c>
      <c r="K21" s="194" t="s">
        <v>35</v>
      </c>
      <c r="L21" s="194" t="s">
        <v>36</v>
      </c>
      <c r="M21" s="194" t="s">
        <v>32</v>
      </c>
      <c r="N21" s="194" t="s">
        <v>33</v>
      </c>
      <c r="O21" s="194" t="s">
        <v>34</v>
      </c>
      <c r="P21" s="194" t="s">
        <v>35</v>
      </c>
      <c r="Q21" s="194" t="s">
        <v>36</v>
      </c>
      <c r="R21" s="194" t="s">
        <v>32</v>
      </c>
      <c r="S21" s="194" t="s">
        <v>33</v>
      </c>
      <c r="T21" s="194" t="s">
        <v>34</v>
      </c>
      <c r="U21" s="194" t="s">
        <v>35</v>
      </c>
      <c r="V21" s="194" t="s">
        <v>36</v>
      </c>
      <c r="W21" s="196" t="s">
        <v>24</v>
      </c>
      <c r="X21" s="197" t="s">
        <v>204</v>
      </c>
      <c r="Y21" s="194" t="s">
        <v>42</v>
      </c>
      <c r="Z21" s="194" t="s">
        <v>43</v>
      </c>
      <c r="AA21" s="196" t="s">
        <v>24</v>
      </c>
      <c r="AB21" s="197" t="s">
        <v>25</v>
      </c>
      <c r="AC21" s="197" t="s">
        <v>26</v>
      </c>
      <c r="AD21" s="197" t="s">
        <v>27</v>
      </c>
      <c r="AE21" s="196" t="s">
        <v>28</v>
      </c>
      <c r="AF21" s="197" t="s">
        <v>25</v>
      </c>
      <c r="AG21" s="196" t="s">
        <v>29</v>
      </c>
      <c r="AH21" s="196" t="s">
        <v>30</v>
      </c>
      <c r="AI21" s="197" t="s">
        <v>31</v>
      </c>
      <c r="AJ21" s="299"/>
    </row>
    <row r="22" spans="1:36" x14ac:dyDescent="0.3">
      <c r="A22" s="90"/>
      <c r="B22" s="91" t="s">
        <v>65</v>
      </c>
      <c r="C22" s="176">
        <f>C25+C32+C38+C49+C51</f>
        <v>22.896999999999998</v>
      </c>
      <c r="D22" s="176"/>
      <c r="E22" s="176">
        <f>E25+E32+E38+E49+E51</f>
        <v>4.6370000000000005</v>
      </c>
      <c r="F22" s="176">
        <f>F25+F32+F38+F49+F51</f>
        <v>18.123999999999999</v>
      </c>
      <c r="G22" s="176">
        <f>G25+G32+G38+G49+G51</f>
        <v>0.13500000000000001</v>
      </c>
      <c r="H22" s="176"/>
      <c r="I22" s="224"/>
      <c r="J22" s="176"/>
      <c r="K22" s="176"/>
      <c r="L22" s="176"/>
      <c r="M22" s="177">
        <f>O22+P22+Q22</f>
        <v>-9.1710000000000012</v>
      </c>
      <c r="N22" s="177"/>
      <c r="O22" s="177">
        <f>O25+O32+O38+O49+O51</f>
        <v>-2.9550000000000001</v>
      </c>
      <c r="P22" s="177">
        <f>P25+P32+P38+P49+P51</f>
        <v>-6.213000000000001</v>
      </c>
      <c r="Q22" s="177">
        <f>Q25+Q32</f>
        <v>-2.9999999999999957E-3</v>
      </c>
      <c r="R22" s="177">
        <f>R25+R32+R38+R49+R51</f>
        <v>13.728000000000002</v>
      </c>
      <c r="S22" s="177"/>
      <c r="T22" s="177">
        <f>T25+T32+T38+T49+T51</f>
        <v>1.6819999999999999</v>
      </c>
      <c r="U22" s="177">
        <f>U25+U32+U38+U49+U51</f>
        <v>11.911000000000001</v>
      </c>
      <c r="V22" s="177">
        <f>V25+V32+V38+V49+V51</f>
        <v>0.13500000000000001</v>
      </c>
      <c r="W22" s="178"/>
      <c r="X22" s="225"/>
      <c r="Y22" s="178"/>
      <c r="Z22" s="178"/>
      <c r="AA22" s="178"/>
      <c r="AB22" s="178"/>
      <c r="AC22" s="178" t="s">
        <v>237</v>
      </c>
      <c r="AD22" s="179">
        <f>AD25+AD32</f>
        <v>6.8999999999999995</v>
      </c>
      <c r="AE22" s="178"/>
      <c r="AF22" s="178"/>
      <c r="AG22" s="178" t="s">
        <v>88</v>
      </c>
      <c r="AH22" s="178" t="s">
        <v>89</v>
      </c>
      <c r="AI22" s="180">
        <v>5.4059999999999997</v>
      </c>
      <c r="AJ22" s="198" t="str">
        <f>AJ38</f>
        <v>17/12</v>
      </c>
    </row>
    <row r="23" spans="1:36" x14ac:dyDescent="0.3">
      <c r="A23" s="138" t="s">
        <v>66</v>
      </c>
      <c r="B23" s="44" t="s">
        <v>16</v>
      </c>
      <c r="C23" s="39">
        <f>C22</f>
        <v>22.896999999999998</v>
      </c>
      <c r="D23" s="39"/>
      <c r="E23" s="39">
        <f>E22</f>
        <v>4.6370000000000005</v>
      </c>
      <c r="F23" s="39">
        <f>F22</f>
        <v>18.123999999999999</v>
      </c>
      <c r="G23" s="39">
        <f>G22</f>
        <v>0.13500000000000001</v>
      </c>
      <c r="H23" s="226"/>
      <c r="I23" s="227"/>
      <c r="J23" s="227"/>
      <c r="K23" s="227"/>
      <c r="L23" s="190"/>
      <c r="M23" s="185">
        <f>M22</f>
        <v>-9.1710000000000012</v>
      </c>
      <c r="N23" s="185"/>
      <c r="O23" s="185">
        <f>O22</f>
        <v>-2.9550000000000001</v>
      </c>
      <c r="P23" s="185">
        <f>P22</f>
        <v>-6.213000000000001</v>
      </c>
      <c r="Q23" s="185">
        <f>Q22</f>
        <v>-2.9999999999999957E-3</v>
      </c>
      <c r="R23" s="185">
        <f>R22</f>
        <v>13.728000000000002</v>
      </c>
      <c r="S23" s="185"/>
      <c r="T23" s="185">
        <f>T22</f>
        <v>1.6819999999999999</v>
      </c>
      <c r="U23" s="185">
        <f>U22</f>
        <v>11.911000000000001</v>
      </c>
      <c r="V23" s="185">
        <f>V22</f>
        <v>0.13500000000000001</v>
      </c>
      <c r="W23" s="190"/>
      <c r="X23" s="190"/>
      <c r="Y23" s="190"/>
      <c r="Z23" s="190"/>
      <c r="AA23" s="190"/>
      <c r="AB23" s="190"/>
      <c r="AC23" s="190" t="str">
        <f>AC22</f>
        <v>14/ТМГ</v>
      </c>
      <c r="AD23" s="228">
        <f>AD22</f>
        <v>6.8999999999999995</v>
      </c>
      <c r="AE23" s="190"/>
      <c r="AF23" s="190"/>
      <c r="AG23" s="190" t="str">
        <f>AG22</f>
        <v>ж/б</v>
      </c>
      <c r="AH23" s="190" t="str">
        <f>AH22</f>
        <v>СИП</v>
      </c>
      <c r="AI23" s="226">
        <f>AI22</f>
        <v>5.4059999999999997</v>
      </c>
      <c r="AJ23" s="199" t="str">
        <f>AJ22</f>
        <v>17/12</v>
      </c>
    </row>
    <row r="24" spans="1:36" ht="26.4" x14ac:dyDescent="0.3">
      <c r="A24" s="166" t="s">
        <v>67</v>
      </c>
      <c r="B24" s="44" t="s">
        <v>68</v>
      </c>
      <c r="C24" s="39">
        <f>C22</f>
        <v>22.896999999999998</v>
      </c>
      <c r="D24" s="39"/>
      <c r="E24" s="39">
        <f>E22</f>
        <v>4.6370000000000005</v>
      </c>
      <c r="F24" s="39">
        <f>F22</f>
        <v>18.123999999999999</v>
      </c>
      <c r="G24" s="39">
        <f>G22</f>
        <v>0.13500000000000001</v>
      </c>
      <c r="H24" s="226"/>
      <c r="I24" s="227"/>
      <c r="J24" s="227"/>
      <c r="K24" s="227"/>
      <c r="L24" s="229"/>
      <c r="M24" s="185">
        <f>M22</f>
        <v>-9.1710000000000012</v>
      </c>
      <c r="N24" s="185"/>
      <c r="O24" s="185">
        <f>O22</f>
        <v>-2.9550000000000001</v>
      </c>
      <c r="P24" s="185">
        <f>P22</f>
        <v>-6.213000000000001</v>
      </c>
      <c r="Q24" s="185">
        <f>Q22</f>
        <v>-2.9999999999999957E-3</v>
      </c>
      <c r="R24" s="185">
        <f>R22</f>
        <v>13.728000000000002</v>
      </c>
      <c r="S24" s="185"/>
      <c r="T24" s="185">
        <f>T22</f>
        <v>1.6819999999999999</v>
      </c>
      <c r="U24" s="185">
        <f>U22</f>
        <v>11.911000000000001</v>
      </c>
      <c r="V24" s="185">
        <f>V22</f>
        <v>0.13500000000000001</v>
      </c>
      <c r="W24" s="190"/>
      <c r="X24" s="190"/>
      <c r="Y24" s="190"/>
      <c r="Z24" s="190"/>
      <c r="AA24" s="190"/>
      <c r="AB24" s="190"/>
      <c r="AC24" s="190" t="str">
        <f>AC22</f>
        <v>14/ТМГ</v>
      </c>
      <c r="AD24" s="228">
        <f>AD22</f>
        <v>6.8999999999999995</v>
      </c>
      <c r="AE24" s="190"/>
      <c r="AF24" s="190"/>
      <c r="AG24" s="190" t="str">
        <f>AG22</f>
        <v>ж/б</v>
      </c>
      <c r="AH24" s="190" t="str">
        <f>AH22</f>
        <v>СИП</v>
      </c>
      <c r="AI24" s="226">
        <f>AI22</f>
        <v>5.4059999999999997</v>
      </c>
      <c r="AJ24" s="199" t="str">
        <f>AJ22</f>
        <v>17/12</v>
      </c>
    </row>
    <row r="25" spans="1:36" ht="48" customHeight="1" x14ac:dyDescent="0.3">
      <c r="A25" s="138" t="s">
        <v>66</v>
      </c>
      <c r="B25" s="141" t="s">
        <v>176</v>
      </c>
      <c r="C25" s="39">
        <v>3.9420000000000002</v>
      </c>
      <c r="D25" s="39"/>
      <c r="E25" s="39">
        <v>0.53300000000000003</v>
      </c>
      <c r="F25" s="39">
        <v>3.3260000000000001</v>
      </c>
      <c r="G25" s="39">
        <v>8.3000000000000004E-2</v>
      </c>
      <c r="H25" s="185"/>
      <c r="I25" s="186"/>
      <c r="J25" s="186"/>
      <c r="K25" s="175"/>
      <c r="L25" s="39"/>
      <c r="M25" s="185">
        <f>R25-C25</f>
        <v>-0.37300000000000022</v>
      </c>
      <c r="N25" s="185"/>
      <c r="O25" s="185">
        <f>T25-E25</f>
        <v>-0.32900000000000018</v>
      </c>
      <c r="P25" s="185">
        <f>U25-F25</f>
        <v>-3.3000000000000362E-2</v>
      </c>
      <c r="Q25" s="185">
        <f>V25-G25</f>
        <v>-1.0999999999999996E-2</v>
      </c>
      <c r="R25" s="185">
        <f>R27+R28+R29+R30+R31</f>
        <v>3.569</v>
      </c>
      <c r="S25" s="185"/>
      <c r="T25" s="185">
        <f>T27+T28+T29+T30+T31</f>
        <v>0.20399999999999982</v>
      </c>
      <c r="U25" s="185">
        <f>U27+U28+U29+U30+U31</f>
        <v>3.2929999999999997</v>
      </c>
      <c r="V25" s="185">
        <f>V27+V28+V29+V30+V31</f>
        <v>7.2000000000000008E-2</v>
      </c>
      <c r="W25" s="184"/>
      <c r="X25" s="182"/>
      <c r="Y25" s="182"/>
      <c r="Z25" s="182"/>
      <c r="AA25" s="182"/>
      <c r="AB25" s="182"/>
      <c r="AC25" s="18" t="s">
        <v>178</v>
      </c>
      <c r="AD25" s="189">
        <f>AD27+AD28+AD29+AD30+AD31</f>
        <v>4.1499999999999995</v>
      </c>
      <c r="AE25" s="181"/>
      <c r="AF25" s="181"/>
      <c r="AG25" s="181"/>
      <c r="AH25" s="181"/>
      <c r="AI25" s="181"/>
      <c r="AJ25" s="11"/>
    </row>
    <row r="26" spans="1:36" x14ac:dyDescent="0.3">
      <c r="A26" s="138"/>
      <c r="B26" s="38" t="s">
        <v>69</v>
      </c>
      <c r="C26" s="47"/>
      <c r="D26" s="47"/>
      <c r="E26" s="47"/>
      <c r="F26" s="47"/>
      <c r="G26" s="47"/>
      <c r="H26" s="183"/>
      <c r="I26" s="187"/>
      <c r="J26" s="187"/>
      <c r="K26" s="38"/>
      <c r="L26" s="47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1"/>
      <c r="AJ26" s="11"/>
    </row>
    <row r="27" spans="1:36" x14ac:dyDescent="0.3">
      <c r="A27" s="138"/>
      <c r="B27" s="53" t="s">
        <v>134</v>
      </c>
      <c r="C27" s="47"/>
      <c r="D27" s="47"/>
      <c r="E27" s="47"/>
      <c r="F27" s="47"/>
      <c r="G27" s="47"/>
      <c r="H27" s="183"/>
      <c r="I27" s="187"/>
      <c r="J27" s="187"/>
      <c r="K27" s="47"/>
      <c r="L27" s="47"/>
      <c r="M27" s="183"/>
      <c r="N27" s="183"/>
      <c r="O27" s="183"/>
      <c r="P27" s="183"/>
      <c r="Q27" s="183"/>
      <c r="R27" s="183">
        <v>0.48499999999999999</v>
      </c>
      <c r="S27" s="183"/>
      <c r="T27" s="183">
        <f>R27-U27-V27</f>
        <v>1.9999999999999973E-2</v>
      </c>
      <c r="U27" s="183">
        <v>0.45300000000000001</v>
      </c>
      <c r="V27" s="183">
        <v>1.2E-2</v>
      </c>
      <c r="W27" s="182"/>
      <c r="X27" s="182"/>
      <c r="Y27" s="182"/>
      <c r="Z27" s="182"/>
      <c r="AA27" s="182"/>
      <c r="AB27" s="182"/>
      <c r="AC27" s="182" t="s">
        <v>181</v>
      </c>
      <c r="AD27" s="182">
        <v>0.63</v>
      </c>
      <c r="AE27" s="181"/>
      <c r="AF27" s="181"/>
      <c r="AG27" s="181"/>
      <c r="AH27" s="181"/>
      <c r="AI27" s="181"/>
      <c r="AJ27" s="11"/>
    </row>
    <row r="28" spans="1:36" x14ac:dyDescent="0.3">
      <c r="A28" s="138"/>
      <c r="B28" s="53" t="s">
        <v>135</v>
      </c>
      <c r="C28" s="47"/>
      <c r="D28" s="47"/>
      <c r="E28" s="47"/>
      <c r="F28" s="47"/>
      <c r="G28" s="47"/>
      <c r="H28" s="183"/>
      <c r="I28" s="187"/>
      <c r="J28" s="187"/>
      <c r="K28" s="47"/>
      <c r="L28" s="47"/>
      <c r="M28" s="183"/>
      <c r="N28" s="183"/>
      <c r="O28" s="183"/>
      <c r="P28" s="183"/>
      <c r="Q28" s="183"/>
      <c r="R28" s="183">
        <v>0.83499999999999996</v>
      </c>
      <c r="S28" s="183"/>
      <c r="T28" s="183">
        <f>R28-U28-V28</f>
        <v>4.3999999999999942E-2</v>
      </c>
      <c r="U28" s="183">
        <v>0.77900000000000003</v>
      </c>
      <c r="V28" s="183">
        <v>1.2E-2</v>
      </c>
      <c r="W28" s="182"/>
      <c r="X28" s="182"/>
      <c r="Y28" s="182"/>
      <c r="Z28" s="182"/>
      <c r="AA28" s="182"/>
      <c r="AB28" s="182"/>
      <c r="AC28" s="182" t="s">
        <v>182</v>
      </c>
      <c r="AD28" s="188">
        <v>1</v>
      </c>
      <c r="AE28" s="181"/>
      <c r="AF28" s="181"/>
      <c r="AG28" s="181"/>
      <c r="AH28" s="181"/>
      <c r="AI28" s="181"/>
      <c r="AJ28" s="11"/>
    </row>
    <row r="29" spans="1:36" x14ac:dyDescent="0.3">
      <c r="A29" s="138"/>
      <c r="B29" s="53" t="s">
        <v>136</v>
      </c>
      <c r="C29" s="47"/>
      <c r="D29" s="47"/>
      <c r="E29" s="47"/>
      <c r="F29" s="47"/>
      <c r="G29" s="47"/>
      <c r="H29" s="183"/>
      <c r="I29" s="187"/>
      <c r="J29" s="187"/>
      <c r="K29" s="47"/>
      <c r="L29" s="47"/>
      <c r="M29" s="183"/>
      <c r="N29" s="183"/>
      <c r="O29" s="183"/>
      <c r="P29" s="183"/>
      <c r="Q29" s="183"/>
      <c r="R29" s="183">
        <v>0.504</v>
      </c>
      <c r="S29" s="183"/>
      <c r="T29" s="183">
        <f>R29-U29-V29</f>
        <v>2.799999999999998E-2</v>
      </c>
      <c r="U29" s="183">
        <v>0.46400000000000002</v>
      </c>
      <c r="V29" s="183">
        <v>1.2E-2</v>
      </c>
      <c r="W29" s="182"/>
      <c r="X29" s="182"/>
      <c r="Y29" s="182"/>
      <c r="Z29" s="182"/>
      <c r="AA29" s="182"/>
      <c r="AB29" s="182"/>
      <c r="AC29" s="182" t="s">
        <v>181</v>
      </c>
      <c r="AD29" s="182">
        <v>0.63</v>
      </c>
      <c r="AE29" s="181"/>
      <c r="AF29" s="181"/>
      <c r="AG29" s="181"/>
      <c r="AH29" s="181"/>
      <c r="AI29" s="181"/>
      <c r="AJ29" s="11"/>
    </row>
    <row r="30" spans="1:36" x14ac:dyDescent="0.3">
      <c r="A30" s="83"/>
      <c r="B30" s="53" t="s">
        <v>137</v>
      </c>
      <c r="C30" s="47"/>
      <c r="D30" s="47"/>
      <c r="E30" s="47"/>
      <c r="F30" s="47"/>
      <c r="G30" s="47"/>
      <c r="H30" s="183"/>
      <c r="I30" s="187"/>
      <c r="J30" s="187"/>
      <c r="K30" s="47"/>
      <c r="L30" s="47"/>
      <c r="M30" s="183"/>
      <c r="N30" s="183"/>
      <c r="O30" s="183"/>
      <c r="P30" s="183"/>
      <c r="Q30" s="183"/>
      <c r="R30" s="183">
        <v>0.59699999999999998</v>
      </c>
      <c r="S30" s="183"/>
      <c r="T30" s="183">
        <f>R30-U30-V30</f>
        <v>4.4999999999999943E-2</v>
      </c>
      <c r="U30" s="183">
        <v>0.54</v>
      </c>
      <c r="V30" s="183">
        <v>1.2E-2</v>
      </c>
      <c r="W30" s="182"/>
      <c r="X30" s="182"/>
      <c r="Y30" s="182"/>
      <c r="Z30" s="182"/>
      <c r="AA30" s="182"/>
      <c r="AB30" s="182"/>
      <c r="AC30" s="182" t="s">
        <v>181</v>
      </c>
      <c r="AD30" s="182">
        <v>0.63</v>
      </c>
      <c r="AE30" s="181"/>
      <c r="AF30" s="181"/>
      <c r="AG30" s="181"/>
      <c r="AH30" s="181"/>
      <c r="AI30" s="181"/>
      <c r="AJ30" s="11"/>
    </row>
    <row r="31" spans="1:36" x14ac:dyDescent="0.3">
      <c r="A31" s="138"/>
      <c r="B31" s="53" t="s">
        <v>138</v>
      </c>
      <c r="C31" s="47"/>
      <c r="D31" s="47"/>
      <c r="E31" s="47"/>
      <c r="F31" s="47"/>
      <c r="G31" s="47"/>
      <c r="H31" s="183"/>
      <c r="I31" s="187"/>
      <c r="J31" s="187"/>
      <c r="K31" s="47"/>
      <c r="L31" s="47"/>
      <c r="M31" s="183"/>
      <c r="N31" s="183"/>
      <c r="O31" s="183"/>
      <c r="P31" s="183"/>
      <c r="Q31" s="183"/>
      <c r="R31" s="183">
        <v>1.1479999999999999</v>
      </c>
      <c r="S31" s="183"/>
      <c r="T31" s="183">
        <f>R31-U31-V31</f>
        <v>6.6999999999999976E-2</v>
      </c>
      <c r="U31" s="183">
        <v>1.0569999999999999</v>
      </c>
      <c r="V31" s="183">
        <v>2.4E-2</v>
      </c>
      <c r="W31" s="182"/>
      <c r="X31" s="182"/>
      <c r="Y31" s="182"/>
      <c r="Z31" s="182"/>
      <c r="AA31" s="182"/>
      <c r="AB31" s="182"/>
      <c r="AC31" s="182" t="s">
        <v>183</v>
      </c>
      <c r="AD31" s="182">
        <v>1.26</v>
      </c>
      <c r="AE31" s="181"/>
      <c r="AF31" s="181"/>
      <c r="AG31" s="181"/>
      <c r="AH31" s="181"/>
      <c r="AI31" s="181"/>
      <c r="AJ31" s="11"/>
    </row>
    <row r="32" spans="1:36" ht="27.6" x14ac:dyDescent="0.3">
      <c r="A32" s="166" t="s">
        <v>74</v>
      </c>
      <c r="B32" s="144" t="s">
        <v>131</v>
      </c>
      <c r="C32" s="39">
        <v>2.2360000000000002</v>
      </c>
      <c r="D32" s="39"/>
      <c r="E32" s="39">
        <v>0.34399999999999997</v>
      </c>
      <c r="F32" s="39">
        <v>1.839</v>
      </c>
      <c r="G32" s="39">
        <v>5.1999999999999998E-2</v>
      </c>
      <c r="H32" s="185"/>
      <c r="I32" s="186"/>
      <c r="J32" s="186"/>
      <c r="K32" s="39"/>
      <c r="L32" s="39"/>
      <c r="M32" s="185">
        <f>R32-C32</f>
        <v>-0.27700000000000014</v>
      </c>
      <c r="N32" s="185"/>
      <c r="O32" s="185">
        <f>T32-E32</f>
        <v>-7.8000000000000069E-2</v>
      </c>
      <c r="P32" s="185">
        <f>U32-F32</f>
        <v>-0.20599999999999996</v>
      </c>
      <c r="Q32" s="185">
        <f>V32-G32</f>
        <v>8.0000000000000002E-3</v>
      </c>
      <c r="R32" s="185">
        <f>R33+R34+R35+R36+R37</f>
        <v>1.9590000000000001</v>
      </c>
      <c r="S32" s="185"/>
      <c r="T32" s="185">
        <f>T33+T34+T35+T36+T37</f>
        <v>0.2659999999999999</v>
      </c>
      <c r="U32" s="185">
        <f t="shared" ref="U32:V32" si="0">U33+U34+U35+U36+U37</f>
        <v>1.633</v>
      </c>
      <c r="V32" s="185">
        <f t="shared" si="0"/>
        <v>0.06</v>
      </c>
      <c r="W32" s="182"/>
      <c r="X32" s="184"/>
      <c r="Y32" s="182"/>
      <c r="Z32" s="182"/>
      <c r="AA32" s="182"/>
      <c r="AB32" s="182"/>
      <c r="AC32" s="18" t="s">
        <v>236</v>
      </c>
      <c r="AD32" s="189">
        <f>AD33+AD35+AD36+AD37</f>
        <v>2.75</v>
      </c>
      <c r="AE32" s="181"/>
      <c r="AF32" s="181"/>
      <c r="AG32" s="181"/>
      <c r="AH32" s="181"/>
      <c r="AI32" s="181"/>
      <c r="AJ32" s="11"/>
    </row>
    <row r="33" spans="1:36" x14ac:dyDescent="0.3">
      <c r="A33" s="166"/>
      <c r="B33" s="53" t="s">
        <v>139</v>
      </c>
      <c r="C33" s="47"/>
      <c r="D33" s="47"/>
      <c r="E33" s="47"/>
      <c r="F33" s="47"/>
      <c r="G33" s="47"/>
      <c r="H33" s="183"/>
      <c r="I33" s="187"/>
      <c r="J33" s="187"/>
      <c r="K33" s="47"/>
      <c r="L33" s="47"/>
      <c r="M33" s="183"/>
      <c r="N33" s="183"/>
      <c r="O33" s="183"/>
      <c r="P33" s="183"/>
      <c r="Q33" s="183"/>
      <c r="R33" s="183">
        <v>0.17499999999999999</v>
      </c>
      <c r="S33" s="183"/>
      <c r="T33" s="183">
        <f>R33-U33-V33</f>
        <v>5.099999999999999E-2</v>
      </c>
      <c r="U33" s="183">
        <v>0.112</v>
      </c>
      <c r="V33" s="183">
        <v>1.2E-2</v>
      </c>
      <c r="W33" s="182"/>
      <c r="X33" s="182"/>
      <c r="Y33" s="182"/>
      <c r="Z33" s="182"/>
      <c r="AA33" s="182"/>
      <c r="AB33" s="182"/>
      <c r="AC33" s="182" t="s">
        <v>179</v>
      </c>
      <c r="AD33" s="188">
        <v>0.8</v>
      </c>
      <c r="AE33" s="181"/>
      <c r="AF33" s="181"/>
      <c r="AG33" s="181"/>
      <c r="AH33" s="181"/>
      <c r="AI33" s="181"/>
      <c r="AJ33" s="11"/>
    </row>
    <row r="34" spans="1:36" x14ac:dyDescent="0.3">
      <c r="A34" s="166"/>
      <c r="B34" s="53" t="s">
        <v>140</v>
      </c>
      <c r="C34" s="47"/>
      <c r="D34" s="47"/>
      <c r="E34" s="47"/>
      <c r="F34" s="47"/>
      <c r="G34" s="47"/>
      <c r="H34" s="183"/>
      <c r="I34" s="187"/>
      <c r="J34" s="187"/>
      <c r="K34" s="47"/>
      <c r="L34" s="47"/>
      <c r="M34" s="183"/>
      <c r="N34" s="183"/>
      <c r="O34" s="183"/>
      <c r="P34" s="183"/>
      <c r="Q34" s="183"/>
      <c r="R34" s="183">
        <v>0</v>
      </c>
      <c r="S34" s="183"/>
      <c r="T34" s="183">
        <f t="shared" ref="T34:T37" si="1">R34-U34-V34</f>
        <v>0</v>
      </c>
      <c r="U34" s="183">
        <v>0</v>
      </c>
      <c r="V34" s="183">
        <v>0</v>
      </c>
      <c r="W34" s="182"/>
      <c r="X34" s="182"/>
      <c r="Y34" s="182"/>
      <c r="Z34" s="182"/>
      <c r="AA34" s="182"/>
      <c r="AB34" s="182"/>
      <c r="AC34" s="182"/>
      <c r="AD34" s="188"/>
      <c r="AE34" s="181"/>
      <c r="AF34" s="181"/>
      <c r="AG34" s="181"/>
      <c r="AH34" s="181"/>
      <c r="AI34" s="181"/>
      <c r="AJ34" s="11"/>
    </row>
    <row r="35" spans="1:36" x14ac:dyDescent="0.3">
      <c r="A35" s="166"/>
      <c r="B35" s="53" t="s">
        <v>141</v>
      </c>
      <c r="C35" s="47"/>
      <c r="D35" s="47"/>
      <c r="E35" s="47"/>
      <c r="F35" s="47"/>
      <c r="G35" s="47"/>
      <c r="H35" s="183"/>
      <c r="I35" s="187"/>
      <c r="J35" s="187"/>
      <c r="K35" s="47"/>
      <c r="L35" s="47"/>
      <c r="M35" s="183"/>
      <c r="N35" s="183"/>
      <c r="O35" s="183"/>
      <c r="P35" s="183"/>
      <c r="Q35" s="183"/>
      <c r="R35" s="183">
        <v>0.38100000000000001</v>
      </c>
      <c r="S35" s="183"/>
      <c r="T35" s="183">
        <f t="shared" si="1"/>
        <v>3.8999999999999993E-2</v>
      </c>
      <c r="U35" s="183">
        <v>0.33</v>
      </c>
      <c r="V35" s="183">
        <v>1.2E-2</v>
      </c>
      <c r="W35" s="182"/>
      <c r="X35" s="182"/>
      <c r="Y35" s="182"/>
      <c r="Z35" s="182"/>
      <c r="AA35" s="182"/>
      <c r="AB35" s="182"/>
      <c r="AC35" s="182" t="s">
        <v>180</v>
      </c>
      <c r="AD35" s="188">
        <v>0.5</v>
      </c>
      <c r="AE35" s="181"/>
      <c r="AF35" s="181"/>
      <c r="AG35" s="181"/>
      <c r="AH35" s="181"/>
      <c r="AI35" s="181"/>
      <c r="AJ35" s="11"/>
    </row>
    <row r="36" spans="1:36" x14ac:dyDescent="0.3">
      <c r="A36" s="166"/>
      <c r="B36" s="53" t="s">
        <v>142</v>
      </c>
      <c r="C36" s="47"/>
      <c r="D36" s="47"/>
      <c r="E36" s="47"/>
      <c r="F36" s="47"/>
      <c r="G36" s="47"/>
      <c r="H36" s="183"/>
      <c r="I36" s="187"/>
      <c r="J36" s="187"/>
      <c r="K36" s="47"/>
      <c r="L36" s="47"/>
      <c r="M36" s="183"/>
      <c r="N36" s="183"/>
      <c r="O36" s="183"/>
      <c r="P36" s="183"/>
      <c r="Q36" s="183"/>
      <c r="R36" s="183">
        <v>1.113</v>
      </c>
      <c r="S36" s="183"/>
      <c r="T36" s="183">
        <f t="shared" si="1"/>
        <v>0.15299999999999994</v>
      </c>
      <c r="U36" s="183">
        <v>0.93600000000000005</v>
      </c>
      <c r="V36" s="183">
        <v>2.4E-2</v>
      </c>
      <c r="W36" s="182"/>
      <c r="X36" s="182"/>
      <c r="Y36" s="182"/>
      <c r="Z36" s="182"/>
      <c r="AA36" s="182"/>
      <c r="AB36" s="182"/>
      <c r="AC36" s="182" t="s">
        <v>179</v>
      </c>
      <c r="AD36" s="188">
        <v>0.8</v>
      </c>
      <c r="AE36" s="181"/>
      <c r="AF36" s="181"/>
      <c r="AG36" s="181"/>
      <c r="AH36" s="181"/>
      <c r="AI36" s="181"/>
      <c r="AJ36" s="11"/>
    </row>
    <row r="37" spans="1:36" ht="25.2" customHeight="1" x14ac:dyDescent="0.3">
      <c r="A37" s="166"/>
      <c r="B37" s="53" t="s">
        <v>143</v>
      </c>
      <c r="C37" s="47"/>
      <c r="D37" s="47"/>
      <c r="E37" s="47"/>
      <c r="F37" s="47"/>
      <c r="G37" s="47"/>
      <c r="H37" s="183"/>
      <c r="I37" s="187"/>
      <c r="J37" s="187"/>
      <c r="K37" s="47"/>
      <c r="L37" s="47"/>
      <c r="M37" s="183"/>
      <c r="N37" s="183"/>
      <c r="O37" s="183"/>
      <c r="P37" s="183"/>
      <c r="Q37" s="183"/>
      <c r="R37" s="183">
        <v>0.28999999999999998</v>
      </c>
      <c r="S37" s="183"/>
      <c r="T37" s="183">
        <f t="shared" si="1"/>
        <v>2.2999999999999975E-2</v>
      </c>
      <c r="U37" s="183">
        <v>0.255</v>
      </c>
      <c r="V37" s="183">
        <v>1.2E-2</v>
      </c>
      <c r="W37" s="182"/>
      <c r="X37" s="182"/>
      <c r="Y37" s="182"/>
      <c r="Z37" s="182"/>
      <c r="AA37" s="182"/>
      <c r="AB37" s="182"/>
      <c r="AC37" s="221" t="s">
        <v>209</v>
      </c>
      <c r="AD37" s="188">
        <v>0.65</v>
      </c>
      <c r="AE37" s="181"/>
      <c r="AF37" s="181"/>
      <c r="AG37" s="181"/>
      <c r="AH37" s="181"/>
      <c r="AI37" s="181"/>
      <c r="AJ37" s="11"/>
    </row>
    <row r="38" spans="1:36" ht="79.2" x14ac:dyDescent="0.3">
      <c r="A38" s="138" t="s">
        <v>77</v>
      </c>
      <c r="B38" s="141" t="s">
        <v>177</v>
      </c>
      <c r="C38" s="39">
        <v>1.776</v>
      </c>
      <c r="D38" s="39"/>
      <c r="E38" s="39">
        <v>0.29399999999999998</v>
      </c>
      <c r="F38" s="39">
        <v>1.482</v>
      </c>
      <c r="G38" s="175"/>
      <c r="H38" s="185"/>
      <c r="I38" s="186"/>
      <c r="J38" s="186"/>
      <c r="K38" s="175"/>
      <c r="L38" s="190"/>
      <c r="M38" s="185">
        <f>R38-C38</f>
        <v>0.21800000000000019</v>
      </c>
      <c r="N38" s="185"/>
      <c r="O38" s="185">
        <f>T38-E38</f>
        <v>0.1730000000000001</v>
      </c>
      <c r="P38" s="185">
        <f>U38-F38</f>
        <v>4.5000000000000151E-2</v>
      </c>
      <c r="Q38" s="185"/>
      <c r="R38" s="185">
        <f>R39+R40+R41+R42+R43+R44+R45+R46+R47+R48</f>
        <v>1.9940000000000002</v>
      </c>
      <c r="S38" s="185"/>
      <c r="T38" s="185">
        <f t="shared" ref="T38:U38" si="2">T39+T40+T41+T42+T43+T44+T45+T46+T47+T48</f>
        <v>0.46700000000000008</v>
      </c>
      <c r="U38" s="185">
        <f t="shared" si="2"/>
        <v>1.5270000000000001</v>
      </c>
      <c r="V38" s="183"/>
      <c r="W38" s="182"/>
      <c r="X38" s="182"/>
      <c r="Y38" s="182"/>
      <c r="Z38" s="182"/>
      <c r="AA38" s="182"/>
      <c r="AB38" s="182"/>
      <c r="AC38" s="182"/>
      <c r="AD38" s="188"/>
      <c r="AE38" s="182"/>
      <c r="AF38" s="182"/>
      <c r="AG38" s="182"/>
      <c r="AH38" s="182"/>
      <c r="AI38" s="181"/>
      <c r="AJ38" s="199" t="s">
        <v>187</v>
      </c>
    </row>
    <row r="39" spans="1:36" x14ac:dyDescent="0.3">
      <c r="A39" s="138"/>
      <c r="B39" s="53" t="s">
        <v>144</v>
      </c>
      <c r="C39" s="47"/>
      <c r="D39" s="47"/>
      <c r="E39" s="47"/>
      <c r="F39" s="47"/>
      <c r="G39" s="47"/>
      <c r="H39" s="183"/>
      <c r="I39" s="187"/>
      <c r="J39" s="183"/>
      <c r="K39" s="183"/>
      <c r="L39" s="47"/>
      <c r="M39" s="183"/>
      <c r="N39" s="183"/>
      <c r="O39" s="183"/>
      <c r="P39" s="183"/>
      <c r="Q39" s="183"/>
      <c r="R39" s="183">
        <v>0.33200000000000002</v>
      </c>
      <c r="S39" s="183"/>
      <c r="T39" s="183">
        <f>R39-U39</f>
        <v>8.4000000000000019E-2</v>
      </c>
      <c r="U39" s="183">
        <v>0.248</v>
      </c>
      <c r="V39" s="183"/>
      <c r="W39" s="182"/>
      <c r="X39" s="182"/>
      <c r="Y39" s="182"/>
      <c r="Z39" s="182"/>
      <c r="AA39" s="181"/>
      <c r="AB39" s="181"/>
      <c r="AC39" s="181"/>
      <c r="AD39" s="191"/>
      <c r="AE39" s="182"/>
      <c r="AF39" s="182"/>
      <c r="AG39" s="182"/>
      <c r="AH39" s="182"/>
      <c r="AI39" s="181"/>
      <c r="AJ39" s="200" t="s">
        <v>129</v>
      </c>
    </row>
    <row r="40" spans="1:36" x14ac:dyDescent="0.3">
      <c r="A40" s="138"/>
      <c r="B40" s="60" t="s">
        <v>145</v>
      </c>
      <c r="C40" s="47"/>
      <c r="D40" s="47"/>
      <c r="E40" s="47"/>
      <c r="F40" s="47"/>
      <c r="G40" s="47"/>
      <c r="H40" s="183"/>
      <c r="I40" s="187"/>
      <c r="J40" s="183"/>
      <c r="K40" s="183"/>
      <c r="L40" s="47"/>
      <c r="M40" s="183"/>
      <c r="N40" s="183"/>
      <c r="O40" s="183"/>
      <c r="P40" s="183"/>
      <c r="Q40" s="183"/>
      <c r="R40" s="183">
        <v>2.9000000000000001E-2</v>
      </c>
      <c r="S40" s="183"/>
      <c r="T40" s="183">
        <f t="shared" ref="T40:T48" si="3">R40-U40</f>
        <v>7.0000000000000027E-3</v>
      </c>
      <c r="U40" s="183">
        <v>2.1999999999999999E-2</v>
      </c>
      <c r="V40" s="183"/>
      <c r="W40" s="182"/>
      <c r="X40" s="182"/>
      <c r="Y40" s="182"/>
      <c r="Z40" s="182"/>
      <c r="AA40" s="181"/>
      <c r="AB40" s="181"/>
      <c r="AC40" s="181"/>
      <c r="AD40" s="191"/>
      <c r="AE40" s="182"/>
      <c r="AF40" s="182"/>
      <c r="AG40" s="182"/>
      <c r="AH40" s="182"/>
      <c r="AI40" s="181"/>
      <c r="AJ40" s="200" t="s">
        <v>185</v>
      </c>
    </row>
    <row r="41" spans="1:36" x14ac:dyDescent="0.3">
      <c r="A41" s="138"/>
      <c r="B41" s="60" t="s">
        <v>146</v>
      </c>
      <c r="C41" s="47"/>
      <c r="D41" s="47"/>
      <c r="E41" s="47"/>
      <c r="F41" s="47"/>
      <c r="G41" s="47"/>
      <c r="H41" s="183"/>
      <c r="I41" s="187"/>
      <c r="J41" s="183"/>
      <c r="K41" s="183"/>
      <c r="L41" s="47"/>
      <c r="M41" s="183"/>
      <c r="N41" s="183"/>
      <c r="O41" s="183"/>
      <c r="P41" s="183"/>
      <c r="Q41" s="183"/>
      <c r="R41" s="183">
        <v>0.26800000000000002</v>
      </c>
      <c r="S41" s="183"/>
      <c r="T41" s="183">
        <f t="shared" si="3"/>
        <v>7.5000000000000011E-2</v>
      </c>
      <c r="U41" s="183">
        <v>0.193</v>
      </c>
      <c r="V41" s="183"/>
      <c r="W41" s="182"/>
      <c r="X41" s="182"/>
      <c r="Y41" s="182"/>
      <c r="Z41" s="182"/>
      <c r="AA41" s="181"/>
      <c r="AB41" s="181"/>
      <c r="AC41" s="181"/>
      <c r="AD41" s="191"/>
      <c r="AE41" s="182"/>
      <c r="AF41" s="182"/>
      <c r="AG41" s="182"/>
      <c r="AH41" s="182"/>
      <c r="AI41" s="181"/>
      <c r="AJ41" s="200" t="s">
        <v>129</v>
      </c>
    </row>
    <row r="42" spans="1:36" x14ac:dyDescent="0.3">
      <c r="A42" s="138"/>
      <c r="B42" s="60" t="s">
        <v>147</v>
      </c>
      <c r="C42" s="47"/>
      <c r="D42" s="47"/>
      <c r="E42" s="47"/>
      <c r="F42" s="47"/>
      <c r="G42" s="47"/>
      <c r="H42" s="183"/>
      <c r="I42" s="187"/>
      <c r="J42" s="183"/>
      <c r="K42" s="183"/>
      <c r="L42" s="47"/>
      <c r="M42" s="183"/>
      <c r="N42" s="183"/>
      <c r="O42" s="183"/>
      <c r="P42" s="183"/>
      <c r="Q42" s="183"/>
      <c r="R42" s="183">
        <v>0.06</v>
      </c>
      <c r="S42" s="183"/>
      <c r="T42" s="183">
        <f t="shared" si="3"/>
        <v>1.7999999999999995E-2</v>
      </c>
      <c r="U42" s="183">
        <v>4.2000000000000003E-2</v>
      </c>
      <c r="V42" s="183"/>
      <c r="W42" s="182"/>
      <c r="X42" s="182"/>
      <c r="Y42" s="182"/>
      <c r="Z42" s="182"/>
      <c r="AA42" s="181"/>
      <c r="AB42" s="181"/>
      <c r="AC42" s="181"/>
      <c r="AD42" s="191"/>
      <c r="AE42" s="182"/>
      <c r="AF42" s="182"/>
      <c r="AG42" s="182"/>
      <c r="AH42" s="182"/>
      <c r="AI42" s="181"/>
      <c r="AJ42" s="200" t="s">
        <v>185</v>
      </c>
    </row>
    <row r="43" spans="1:36" ht="15.75" customHeight="1" x14ac:dyDescent="0.3">
      <c r="A43" s="138"/>
      <c r="B43" s="60" t="s">
        <v>148</v>
      </c>
      <c r="C43" s="47"/>
      <c r="D43" s="47"/>
      <c r="E43" s="47"/>
      <c r="F43" s="47"/>
      <c r="G43" s="47"/>
      <c r="H43" s="183"/>
      <c r="I43" s="187"/>
      <c r="J43" s="183"/>
      <c r="K43" s="183"/>
      <c r="L43" s="47"/>
      <c r="M43" s="183"/>
      <c r="N43" s="183"/>
      <c r="O43" s="183"/>
      <c r="P43" s="183"/>
      <c r="Q43" s="183"/>
      <c r="R43" s="183">
        <v>0.314</v>
      </c>
      <c r="S43" s="183"/>
      <c r="T43" s="183">
        <f t="shared" si="3"/>
        <v>0.10600000000000001</v>
      </c>
      <c r="U43" s="183">
        <v>0.20799999999999999</v>
      </c>
      <c r="V43" s="183"/>
      <c r="W43" s="182"/>
      <c r="X43" s="182"/>
      <c r="Y43" s="182"/>
      <c r="Z43" s="182"/>
      <c r="AA43" s="181"/>
      <c r="AB43" s="181"/>
      <c r="AC43" s="181"/>
      <c r="AD43" s="191"/>
      <c r="AE43" s="182"/>
      <c r="AF43" s="182"/>
      <c r="AG43" s="182"/>
      <c r="AH43" s="182"/>
      <c r="AI43" s="181"/>
      <c r="AJ43" s="200" t="s">
        <v>129</v>
      </c>
    </row>
    <row r="44" spans="1:36" x14ac:dyDescent="0.3">
      <c r="A44" s="138"/>
      <c r="B44" s="60" t="s">
        <v>149</v>
      </c>
      <c r="C44" s="47"/>
      <c r="D44" s="47"/>
      <c r="E44" s="47"/>
      <c r="F44" s="47"/>
      <c r="G44" s="47"/>
      <c r="H44" s="183"/>
      <c r="I44" s="187"/>
      <c r="J44" s="183"/>
      <c r="K44" s="183"/>
      <c r="L44" s="47"/>
      <c r="M44" s="183"/>
      <c r="N44" s="183"/>
      <c r="O44" s="183"/>
      <c r="P44" s="183"/>
      <c r="Q44" s="183"/>
      <c r="R44" s="183">
        <v>9.5000000000000001E-2</v>
      </c>
      <c r="S44" s="183"/>
      <c r="T44" s="183">
        <f t="shared" si="3"/>
        <v>2.1000000000000005E-2</v>
      </c>
      <c r="U44" s="183">
        <v>7.3999999999999996E-2</v>
      </c>
      <c r="V44" s="183"/>
      <c r="W44" s="182"/>
      <c r="X44" s="182"/>
      <c r="Y44" s="182"/>
      <c r="Z44" s="182"/>
      <c r="AA44" s="181"/>
      <c r="AB44" s="181"/>
      <c r="AC44" s="181"/>
      <c r="AD44" s="191"/>
      <c r="AE44" s="182"/>
      <c r="AF44" s="182"/>
      <c r="AG44" s="182"/>
      <c r="AH44" s="182"/>
      <c r="AI44" s="181"/>
      <c r="AJ44" s="200" t="s">
        <v>185</v>
      </c>
    </row>
    <row r="45" spans="1:36" x14ac:dyDescent="0.3">
      <c r="A45" s="138"/>
      <c r="B45" s="60" t="s">
        <v>150</v>
      </c>
      <c r="C45" s="47"/>
      <c r="D45" s="47"/>
      <c r="E45" s="47"/>
      <c r="F45" s="47"/>
      <c r="G45" s="47"/>
      <c r="H45" s="183"/>
      <c r="I45" s="187"/>
      <c r="J45" s="183"/>
      <c r="K45" s="183"/>
      <c r="L45" s="47"/>
      <c r="M45" s="183"/>
      <c r="N45" s="183"/>
      <c r="O45" s="183"/>
      <c r="P45" s="183"/>
      <c r="Q45" s="183"/>
      <c r="R45" s="183">
        <v>5.8999999999999997E-2</v>
      </c>
      <c r="S45" s="183"/>
      <c r="T45" s="183">
        <f t="shared" si="3"/>
        <v>1.0999999999999996E-2</v>
      </c>
      <c r="U45" s="183">
        <v>4.8000000000000001E-2</v>
      </c>
      <c r="V45" s="183"/>
      <c r="W45" s="182"/>
      <c r="X45" s="182"/>
      <c r="Y45" s="182"/>
      <c r="Z45" s="182"/>
      <c r="AA45" s="181"/>
      <c r="AB45" s="181"/>
      <c r="AC45" s="181"/>
      <c r="AD45" s="191"/>
      <c r="AE45" s="182"/>
      <c r="AF45" s="182"/>
      <c r="AG45" s="182"/>
      <c r="AH45" s="182"/>
      <c r="AI45" s="181"/>
      <c r="AJ45" s="200" t="s">
        <v>186</v>
      </c>
    </row>
    <row r="46" spans="1:36" x14ac:dyDescent="0.3">
      <c r="A46" s="138"/>
      <c r="B46" s="60" t="s">
        <v>151</v>
      </c>
      <c r="C46" s="47"/>
      <c r="D46" s="47"/>
      <c r="E46" s="47"/>
      <c r="F46" s="47"/>
      <c r="G46" s="47"/>
      <c r="H46" s="183"/>
      <c r="I46" s="187"/>
      <c r="J46" s="183"/>
      <c r="K46" s="183"/>
      <c r="L46" s="47"/>
      <c r="M46" s="183"/>
      <c r="N46" s="183"/>
      <c r="O46" s="183"/>
      <c r="P46" s="183"/>
      <c r="Q46" s="183"/>
      <c r="R46" s="183">
        <v>0.215</v>
      </c>
      <c r="S46" s="183"/>
      <c r="T46" s="183">
        <f t="shared" si="3"/>
        <v>3.2000000000000001E-2</v>
      </c>
      <c r="U46" s="183">
        <v>0.183</v>
      </c>
      <c r="V46" s="183"/>
      <c r="W46" s="182"/>
      <c r="X46" s="182"/>
      <c r="Y46" s="182"/>
      <c r="Z46" s="182"/>
      <c r="AA46" s="181"/>
      <c r="AB46" s="181"/>
      <c r="AC46" s="181"/>
      <c r="AD46" s="191"/>
      <c r="AE46" s="182"/>
      <c r="AF46" s="182"/>
      <c r="AG46" s="182"/>
      <c r="AH46" s="182"/>
      <c r="AI46" s="181"/>
      <c r="AJ46" s="200" t="s">
        <v>129</v>
      </c>
    </row>
    <row r="47" spans="1:36" x14ac:dyDescent="0.3">
      <c r="A47" s="138"/>
      <c r="B47" s="60" t="s">
        <v>152</v>
      </c>
      <c r="C47" s="47"/>
      <c r="D47" s="47"/>
      <c r="E47" s="47"/>
      <c r="F47" s="47"/>
      <c r="G47" s="47"/>
      <c r="H47" s="183"/>
      <c r="I47" s="187"/>
      <c r="J47" s="183"/>
      <c r="K47" s="183"/>
      <c r="L47" s="47"/>
      <c r="M47" s="183"/>
      <c r="N47" s="183"/>
      <c r="O47" s="183"/>
      <c r="P47" s="183"/>
      <c r="Q47" s="183"/>
      <c r="R47" s="183">
        <v>0.34899999999999998</v>
      </c>
      <c r="S47" s="183"/>
      <c r="T47" s="183">
        <f t="shared" si="3"/>
        <v>4.2999999999999983E-2</v>
      </c>
      <c r="U47" s="183">
        <v>0.30599999999999999</v>
      </c>
      <c r="V47" s="183"/>
      <c r="W47" s="182"/>
      <c r="X47" s="182"/>
      <c r="Y47" s="182"/>
      <c r="Z47" s="182"/>
      <c r="AA47" s="181"/>
      <c r="AB47" s="181"/>
      <c r="AC47" s="181"/>
      <c r="AD47" s="191"/>
      <c r="AE47" s="182"/>
      <c r="AF47" s="182"/>
      <c r="AG47" s="182"/>
      <c r="AH47" s="182"/>
      <c r="AI47" s="181"/>
      <c r="AJ47" s="200" t="s">
        <v>129</v>
      </c>
    </row>
    <row r="48" spans="1:36" x14ac:dyDescent="0.3">
      <c r="A48" s="138"/>
      <c r="B48" s="60" t="s">
        <v>153</v>
      </c>
      <c r="C48" s="47"/>
      <c r="D48" s="47"/>
      <c r="E48" s="47"/>
      <c r="F48" s="47"/>
      <c r="G48" s="47"/>
      <c r="H48" s="183"/>
      <c r="I48" s="187"/>
      <c r="J48" s="183"/>
      <c r="K48" s="183"/>
      <c r="L48" s="47"/>
      <c r="M48" s="183"/>
      <c r="N48" s="183"/>
      <c r="O48" s="183"/>
      <c r="P48" s="183"/>
      <c r="Q48" s="183"/>
      <c r="R48" s="183">
        <v>0.27300000000000002</v>
      </c>
      <c r="S48" s="183"/>
      <c r="T48" s="183">
        <f t="shared" si="3"/>
        <v>7.0000000000000007E-2</v>
      </c>
      <c r="U48" s="183">
        <v>0.20300000000000001</v>
      </c>
      <c r="V48" s="183"/>
      <c r="W48" s="182"/>
      <c r="X48" s="182"/>
      <c r="Y48" s="182"/>
      <c r="Z48" s="182"/>
      <c r="AA48" s="181"/>
      <c r="AB48" s="181"/>
      <c r="AC48" s="181"/>
      <c r="AD48" s="191"/>
      <c r="AE48" s="182"/>
      <c r="AF48" s="182"/>
      <c r="AG48" s="182"/>
      <c r="AH48" s="182"/>
      <c r="AI48" s="181"/>
      <c r="AJ48" s="200" t="s">
        <v>129</v>
      </c>
    </row>
    <row r="49" spans="1:36" ht="27.6" x14ac:dyDescent="0.3">
      <c r="A49" s="138" t="s">
        <v>83</v>
      </c>
      <c r="B49" s="155" t="s">
        <v>133</v>
      </c>
      <c r="C49" s="39">
        <v>0.72899999999999998</v>
      </c>
      <c r="D49" s="39"/>
      <c r="E49" s="39">
        <v>0.27500000000000002</v>
      </c>
      <c r="F49" s="39">
        <v>0.45400000000000001</v>
      </c>
      <c r="G49" s="39"/>
      <c r="H49" s="185"/>
      <c r="I49" s="186"/>
      <c r="J49" s="185"/>
      <c r="K49" s="185"/>
      <c r="L49" s="39"/>
      <c r="M49" s="185">
        <f>R49-C49</f>
        <v>-0.72899999999999998</v>
      </c>
      <c r="N49" s="185"/>
      <c r="O49" s="185">
        <f>T49-E49</f>
        <v>-0.27500000000000002</v>
      </c>
      <c r="P49" s="185">
        <f>U49-F49</f>
        <v>-0.45400000000000001</v>
      </c>
      <c r="Q49" s="185"/>
      <c r="R49" s="185">
        <v>0</v>
      </c>
      <c r="S49" s="185"/>
      <c r="T49" s="185">
        <v>0</v>
      </c>
      <c r="U49" s="185">
        <v>0</v>
      </c>
      <c r="V49" s="185">
        <f>V50</f>
        <v>0</v>
      </c>
      <c r="W49" s="182"/>
      <c r="X49" s="182"/>
      <c r="Y49" s="182"/>
      <c r="Z49" s="182"/>
      <c r="AA49" s="181"/>
      <c r="AB49" s="181"/>
      <c r="AC49" s="181"/>
      <c r="AD49" s="191"/>
      <c r="AE49" s="181"/>
      <c r="AF49" s="181"/>
      <c r="AG49" s="181"/>
      <c r="AH49" s="181"/>
      <c r="AI49" s="181"/>
      <c r="AJ49" s="201"/>
    </row>
    <row r="50" spans="1:36" ht="27.6" x14ac:dyDescent="0.3">
      <c r="A50" s="138" t="s">
        <v>155</v>
      </c>
      <c r="B50" s="151" t="s">
        <v>154</v>
      </c>
      <c r="C50" s="47">
        <v>0.72899999999999998</v>
      </c>
      <c r="D50" s="47"/>
      <c r="E50" s="47">
        <v>0.27500000000000002</v>
      </c>
      <c r="F50" s="47">
        <v>0.45400000000000001</v>
      </c>
      <c r="G50" s="47"/>
      <c r="H50" s="183"/>
      <c r="I50" s="187"/>
      <c r="J50" s="183"/>
      <c r="K50" s="183"/>
      <c r="L50" s="47"/>
      <c r="M50" s="183">
        <f>R50-C50</f>
        <v>-0.72899999999999998</v>
      </c>
      <c r="N50" s="183"/>
      <c r="O50" s="183">
        <f>T50-E50</f>
        <v>-0.27500000000000002</v>
      </c>
      <c r="P50" s="183">
        <f>U50-F50</f>
        <v>-0.45400000000000001</v>
      </c>
      <c r="Q50" s="183"/>
      <c r="R50" s="183">
        <v>0</v>
      </c>
      <c r="S50" s="183"/>
      <c r="T50" s="183">
        <v>0</v>
      </c>
      <c r="U50" s="183">
        <v>0</v>
      </c>
      <c r="V50" s="183">
        <v>0</v>
      </c>
      <c r="W50" s="182"/>
      <c r="X50" s="182"/>
      <c r="Y50" s="182"/>
      <c r="Z50" s="182"/>
      <c r="AA50" s="181"/>
      <c r="AB50" s="181"/>
      <c r="AC50" s="181"/>
      <c r="AD50" s="191"/>
      <c r="AE50" s="181"/>
      <c r="AF50" s="181"/>
      <c r="AG50" s="181"/>
      <c r="AH50" s="181"/>
      <c r="AI50" s="181"/>
      <c r="AJ50" s="201"/>
    </row>
    <row r="51" spans="1:36" ht="40.200000000000003" x14ac:dyDescent="0.3">
      <c r="A51" s="138" t="s">
        <v>84</v>
      </c>
      <c r="B51" s="155" t="s">
        <v>156</v>
      </c>
      <c r="C51" s="39">
        <f>C52+C53</f>
        <v>14.213999999999999</v>
      </c>
      <c r="D51" s="39"/>
      <c r="E51" s="39">
        <f>E52+E53</f>
        <v>3.1909999999999998</v>
      </c>
      <c r="F51" s="39">
        <f>F52+F53</f>
        <v>11.023</v>
      </c>
      <c r="G51" s="39"/>
      <c r="H51" s="185"/>
      <c r="I51" s="186"/>
      <c r="J51" s="185"/>
      <c r="K51" s="185"/>
      <c r="L51" s="39"/>
      <c r="M51" s="185">
        <f>M52+M53</f>
        <v>-8.0079999999999991</v>
      </c>
      <c r="N51" s="185"/>
      <c r="O51" s="185">
        <f>O52+O53</f>
        <v>-2.4459999999999997</v>
      </c>
      <c r="P51" s="185">
        <f>P52+P53</f>
        <v>-5.5650000000000004</v>
      </c>
      <c r="Q51" s="185"/>
      <c r="R51" s="185">
        <f>R52+R53</f>
        <v>6.2060000000000004</v>
      </c>
      <c r="S51" s="185"/>
      <c r="T51" s="185">
        <f>T52+T53</f>
        <v>0.74500000000000022</v>
      </c>
      <c r="U51" s="185">
        <f>U52+U53</f>
        <v>5.4580000000000002</v>
      </c>
      <c r="V51" s="185">
        <f>V53</f>
        <v>3.0000000000000001E-3</v>
      </c>
      <c r="W51" s="182"/>
      <c r="X51" s="182"/>
      <c r="Y51" s="182"/>
      <c r="Z51" s="182"/>
      <c r="AA51" s="181"/>
      <c r="AB51" s="181"/>
      <c r="AC51" s="181"/>
      <c r="AD51" s="191"/>
      <c r="AE51" s="181"/>
      <c r="AF51" s="181">
        <v>20</v>
      </c>
      <c r="AG51" s="181" t="s">
        <v>88</v>
      </c>
      <c r="AH51" s="192" t="s">
        <v>202</v>
      </c>
      <c r="AI51" s="192" t="s">
        <v>199</v>
      </c>
      <c r="AJ51" s="11"/>
    </row>
    <row r="52" spans="1:36" ht="32.4" customHeight="1" x14ac:dyDescent="0.3">
      <c r="A52" s="138" t="s">
        <v>159</v>
      </c>
      <c r="B52" s="151" t="s">
        <v>157</v>
      </c>
      <c r="C52" s="47">
        <v>4.2640000000000002</v>
      </c>
      <c r="D52" s="47"/>
      <c r="E52" s="47">
        <v>1.04</v>
      </c>
      <c r="F52" s="47">
        <v>3.2240000000000002</v>
      </c>
      <c r="G52" s="47"/>
      <c r="H52" s="183"/>
      <c r="I52" s="187"/>
      <c r="J52" s="183"/>
      <c r="K52" s="183"/>
      <c r="L52" s="47"/>
      <c r="M52" s="183">
        <f>R52-C52</f>
        <v>-4.2640000000000002</v>
      </c>
      <c r="N52" s="183"/>
      <c r="O52" s="183">
        <f>T52-E52</f>
        <v>-1.04</v>
      </c>
      <c r="P52" s="183">
        <f>U52-F52</f>
        <v>-3.2240000000000002</v>
      </c>
      <c r="Q52" s="183"/>
      <c r="R52" s="183">
        <v>0</v>
      </c>
      <c r="S52" s="183"/>
      <c r="T52" s="183">
        <v>0</v>
      </c>
      <c r="U52" s="183">
        <v>0</v>
      </c>
      <c r="V52" s="183">
        <v>0</v>
      </c>
      <c r="W52" s="182"/>
      <c r="X52" s="182"/>
      <c r="Y52" s="182"/>
      <c r="Z52" s="182"/>
      <c r="AA52" s="181"/>
      <c r="AB52" s="181"/>
      <c r="AC52" s="181"/>
      <c r="AD52" s="191"/>
      <c r="AE52" s="181"/>
      <c r="AF52" s="181"/>
      <c r="AG52" s="181"/>
      <c r="AH52" s="181"/>
      <c r="AI52" s="181"/>
      <c r="AJ52" s="11"/>
    </row>
    <row r="53" spans="1:36" ht="41.4" x14ac:dyDescent="0.3">
      <c r="A53" s="138" t="s">
        <v>160</v>
      </c>
      <c r="B53" s="152" t="s">
        <v>158</v>
      </c>
      <c r="C53" s="47">
        <v>9.9499999999999993</v>
      </c>
      <c r="D53" s="47"/>
      <c r="E53" s="47">
        <v>2.1509999999999998</v>
      </c>
      <c r="F53" s="47">
        <v>7.7990000000000004</v>
      </c>
      <c r="G53" s="47"/>
      <c r="H53" s="183"/>
      <c r="I53" s="187"/>
      <c r="J53" s="183"/>
      <c r="K53" s="183"/>
      <c r="L53" s="47"/>
      <c r="M53" s="183">
        <f>R53-C53</f>
        <v>-3.7439999999999989</v>
      </c>
      <c r="N53" s="183"/>
      <c r="O53" s="183">
        <f>T53-E53</f>
        <v>-1.4059999999999997</v>
      </c>
      <c r="P53" s="183">
        <f>U53-F53</f>
        <v>-2.3410000000000002</v>
      </c>
      <c r="Q53" s="183"/>
      <c r="R53" s="183">
        <v>6.2060000000000004</v>
      </c>
      <c r="S53" s="183"/>
      <c r="T53" s="183">
        <f>R53-U53-V53</f>
        <v>0.74500000000000022</v>
      </c>
      <c r="U53" s="183">
        <v>5.4580000000000002</v>
      </c>
      <c r="V53" s="183">
        <v>3.0000000000000001E-3</v>
      </c>
      <c r="W53" s="182"/>
      <c r="X53" s="182"/>
      <c r="Y53" s="182"/>
      <c r="Z53" s="182"/>
      <c r="AA53" s="181"/>
      <c r="AB53" s="181"/>
      <c r="AC53" s="181"/>
      <c r="AD53" s="191"/>
      <c r="AE53" s="181"/>
      <c r="AF53" s="181">
        <v>20</v>
      </c>
      <c r="AG53" s="181" t="s">
        <v>88</v>
      </c>
      <c r="AH53" s="192" t="s">
        <v>198</v>
      </c>
      <c r="AI53" s="192" t="s">
        <v>199</v>
      </c>
      <c r="AJ53" s="11"/>
    </row>
    <row r="54" spans="1:36" s="79" customFormat="1" ht="19.5" customHeight="1" x14ac:dyDescent="0.25">
      <c r="A54" s="73"/>
      <c r="B54" s="7"/>
      <c r="C54" s="7"/>
      <c r="D54" s="74"/>
      <c r="E54" s="75"/>
      <c r="F54" s="74"/>
      <c r="G54" s="74"/>
      <c r="H54" s="77"/>
      <c r="I54" s="74"/>
      <c r="J54" s="74"/>
      <c r="K54" s="76"/>
      <c r="L54" s="74"/>
      <c r="M54" s="77"/>
      <c r="N54" s="74"/>
      <c r="O54" s="74"/>
      <c r="P54" s="74"/>
      <c r="Q54" s="74"/>
      <c r="R54" s="74"/>
      <c r="S54" s="74"/>
      <c r="T54" s="74"/>
      <c r="U54" s="74"/>
      <c r="V54" s="74"/>
      <c r="W54" s="78"/>
    </row>
    <row r="55" spans="1:36" x14ac:dyDescent="0.3">
      <c r="B55" s="139"/>
      <c r="C55" s="139"/>
      <c r="D55" s="140"/>
      <c r="E55" s="139"/>
      <c r="F55" s="139"/>
      <c r="G55" s="139"/>
    </row>
    <row r="56" spans="1:36" ht="15.75" customHeight="1" x14ac:dyDescent="0.3">
      <c r="A56" s="5"/>
      <c r="B56" s="295" t="s">
        <v>235</v>
      </c>
      <c r="C56" s="295"/>
      <c r="D56" s="295"/>
      <c r="E56" s="295"/>
      <c r="F56" s="295"/>
      <c r="G56" s="295"/>
      <c r="H56" s="295"/>
      <c r="I56" s="295"/>
      <c r="J56" s="295"/>
      <c r="K56" s="295"/>
    </row>
    <row r="57" spans="1:36" ht="15.75" customHeight="1" x14ac:dyDescent="0.3">
      <c r="A57" s="5"/>
      <c r="B57" s="296"/>
      <c r="C57" s="296"/>
      <c r="D57" s="296"/>
      <c r="E57" s="296"/>
      <c r="F57" s="296"/>
      <c r="G57" s="296"/>
    </row>
    <row r="58" spans="1:36" x14ac:dyDescent="0.3">
      <c r="A58" s="5"/>
    </row>
    <row r="59" spans="1:36" x14ac:dyDescent="0.3">
      <c r="A59" s="5"/>
    </row>
    <row r="60" spans="1:36" ht="33.75" customHeight="1" x14ac:dyDescent="0.3">
      <c r="E60" s="1"/>
      <c r="F60" s="1"/>
      <c r="G60" s="1"/>
    </row>
    <row r="61" spans="1:36" x14ac:dyDescent="0.3">
      <c r="A61" s="4"/>
    </row>
  </sheetData>
  <mergeCells count="14">
    <mergeCell ref="AD15:AH15"/>
    <mergeCell ref="B56:K56"/>
    <mergeCell ref="B57:G57"/>
    <mergeCell ref="AE20:AI20"/>
    <mergeCell ref="AJ20:AJ21"/>
    <mergeCell ref="R19:V20"/>
    <mergeCell ref="W19:AJ19"/>
    <mergeCell ref="W20:Z20"/>
    <mergeCell ref="AA20:AD20"/>
    <mergeCell ref="A19:A20"/>
    <mergeCell ref="B19:B20"/>
    <mergeCell ref="C19:G20"/>
    <mergeCell ref="H19:L20"/>
    <mergeCell ref="M19:Q20"/>
  </mergeCells>
  <pageMargins left="0.70866141732283472" right="0.51181102362204722" top="0.74803149606299213" bottom="0.55118110236220474" header="0" footer="0"/>
  <pageSetup paperSize="8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topLeftCell="A10" zoomScale="60" zoomScaleNormal="100" workbookViewId="0">
      <selection activeCell="C32" sqref="C32:V32"/>
    </sheetView>
  </sheetViews>
  <sheetFormatPr defaultColWidth="9" defaultRowHeight="15.6" x14ac:dyDescent="0.3"/>
  <cols>
    <col min="1" max="1" width="5.59765625" style="1" customWidth="1"/>
    <col min="2" max="2" width="31.59765625" style="1" customWidth="1"/>
    <col min="3" max="3" width="5.8984375" style="1" customWidth="1"/>
    <col min="4" max="4" width="6.19921875" style="1" customWidth="1"/>
    <col min="5" max="5" width="5.5" style="1" customWidth="1"/>
    <col min="6" max="6" width="9.8984375" style="1" customWidth="1"/>
    <col min="7" max="7" width="10.8984375" style="1" customWidth="1"/>
    <col min="8" max="9" width="6.09765625" style="1" customWidth="1"/>
    <col min="10" max="10" width="6.19921875" style="1" customWidth="1"/>
    <col min="11" max="11" width="10.5" style="1" customWidth="1"/>
    <col min="12" max="12" width="12.69921875" style="1" customWidth="1"/>
    <col min="13" max="13" width="5.69921875" style="1" customWidth="1"/>
    <col min="14" max="14" width="6.5" style="1" customWidth="1"/>
    <col min="15" max="15" width="6.59765625" style="1" customWidth="1"/>
    <col min="16" max="16" width="10.19921875" style="1" customWidth="1"/>
    <col min="17" max="17" width="10.3984375" style="1" customWidth="1"/>
    <col min="18" max="18" width="7.8984375" style="1" customWidth="1"/>
    <col min="19" max="19" width="5.8984375" style="1" customWidth="1"/>
    <col min="20" max="20" width="6.09765625" style="1" customWidth="1"/>
    <col min="21" max="21" width="11" style="1" customWidth="1"/>
    <col min="22" max="22" width="10.19921875" style="1" customWidth="1"/>
    <col min="23" max="16384" width="9" style="1"/>
  </cols>
  <sheetData>
    <row r="1" spans="1:22" x14ac:dyDescent="0.3">
      <c r="M1" s="2"/>
      <c r="V1" s="2"/>
    </row>
    <row r="2" spans="1:22" x14ac:dyDescent="0.3">
      <c r="M2" s="2"/>
      <c r="V2" s="2" t="s">
        <v>19</v>
      </c>
    </row>
    <row r="3" spans="1:22" x14ac:dyDescent="0.3">
      <c r="M3" s="2"/>
      <c r="V3" s="2" t="s">
        <v>44</v>
      </c>
    </row>
    <row r="4" spans="1:22" x14ac:dyDescent="0.3">
      <c r="M4" s="2"/>
      <c r="V4" s="2" t="s">
        <v>45</v>
      </c>
    </row>
    <row r="5" spans="1:22" x14ac:dyDescent="0.3">
      <c r="M5" s="2"/>
      <c r="V5" s="2"/>
    </row>
    <row r="6" spans="1:22" ht="31.5" customHeight="1" x14ac:dyDescent="0.3">
      <c r="A6" s="305" t="s">
        <v>40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</row>
    <row r="7" spans="1:22" x14ac:dyDescent="0.3">
      <c r="I7" s="306" t="s">
        <v>232</v>
      </c>
      <c r="J7" s="306"/>
      <c r="K7" s="306"/>
      <c r="L7" s="306"/>
      <c r="M7" s="2"/>
      <c r="V7" s="13" t="s">
        <v>17</v>
      </c>
    </row>
    <row r="8" spans="1:22" x14ac:dyDescent="0.3">
      <c r="M8" s="2"/>
      <c r="V8" s="13" t="s">
        <v>238</v>
      </c>
    </row>
    <row r="9" spans="1:22" x14ac:dyDescent="0.3">
      <c r="M9" s="2"/>
      <c r="V9" s="13"/>
    </row>
    <row r="10" spans="1:22" x14ac:dyDescent="0.3">
      <c r="M10" s="2"/>
      <c r="V10" s="13" t="s">
        <v>240</v>
      </c>
    </row>
    <row r="11" spans="1:22" x14ac:dyDescent="0.3">
      <c r="M11" s="2"/>
      <c r="V11" s="17" t="s">
        <v>171</v>
      </c>
    </row>
    <row r="12" spans="1:22" x14ac:dyDescent="0.3">
      <c r="M12" s="2"/>
      <c r="V12" s="13" t="s">
        <v>18</v>
      </c>
    </row>
    <row r="13" spans="1:22" ht="16.2" thickBot="1" x14ac:dyDescent="0.35"/>
    <row r="14" spans="1:22" ht="15.75" customHeight="1" x14ac:dyDescent="0.3">
      <c r="A14" s="307" t="s">
        <v>0</v>
      </c>
      <c r="B14" s="310" t="s">
        <v>8</v>
      </c>
      <c r="C14" s="313" t="s">
        <v>7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 t="s">
        <v>12</v>
      </c>
      <c r="N14" s="313"/>
      <c r="O14" s="313"/>
      <c r="P14" s="313"/>
      <c r="Q14" s="313"/>
      <c r="R14" s="313"/>
      <c r="S14" s="313"/>
      <c r="T14" s="313"/>
      <c r="U14" s="313"/>
      <c r="V14" s="314"/>
    </row>
    <row r="15" spans="1:22" ht="15.75" customHeight="1" x14ac:dyDescent="0.3">
      <c r="A15" s="308"/>
      <c r="B15" s="311"/>
      <c r="C15" s="315" t="s">
        <v>11</v>
      </c>
      <c r="D15" s="315"/>
      <c r="E15" s="315"/>
      <c r="F15" s="315"/>
      <c r="G15" s="315"/>
      <c r="H15" s="315" t="s">
        <v>5</v>
      </c>
      <c r="I15" s="315"/>
      <c r="J15" s="315"/>
      <c r="K15" s="315"/>
      <c r="L15" s="315"/>
      <c r="M15" s="315" t="s">
        <v>11</v>
      </c>
      <c r="N15" s="315"/>
      <c r="O15" s="315"/>
      <c r="P15" s="315"/>
      <c r="Q15" s="315"/>
      <c r="R15" s="315" t="s">
        <v>5</v>
      </c>
      <c r="S15" s="315"/>
      <c r="T15" s="315"/>
      <c r="U15" s="315"/>
      <c r="V15" s="316"/>
    </row>
    <row r="16" spans="1:22" ht="15.75" customHeight="1" x14ac:dyDescent="0.3">
      <c r="A16" s="308"/>
      <c r="B16" s="311"/>
      <c r="C16" s="302" t="s">
        <v>9</v>
      </c>
      <c r="D16" s="302"/>
      <c r="E16" s="302"/>
      <c r="F16" s="302"/>
      <c r="G16" s="302"/>
      <c r="H16" s="302" t="s">
        <v>9</v>
      </c>
      <c r="I16" s="302"/>
      <c r="J16" s="302"/>
      <c r="K16" s="302"/>
      <c r="L16" s="302"/>
      <c r="M16" s="302" t="s">
        <v>9</v>
      </c>
      <c r="N16" s="302"/>
      <c r="O16" s="302"/>
      <c r="P16" s="302"/>
      <c r="Q16" s="302"/>
      <c r="R16" s="302" t="s">
        <v>9</v>
      </c>
      <c r="S16" s="302"/>
      <c r="T16" s="302"/>
      <c r="U16" s="302"/>
      <c r="V16" s="303"/>
    </row>
    <row r="17" spans="1:22" ht="28.5" customHeight="1" thickBot="1" x14ac:dyDescent="0.35">
      <c r="A17" s="309"/>
      <c r="B17" s="312"/>
      <c r="C17" s="202" t="s">
        <v>96</v>
      </c>
      <c r="D17" s="202" t="s">
        <v>97</v>
      </c>
      <c r="E17" s="202" t="s">
        <v>98</v>
      </c>
      <c r="F17" s="202" t="s">
        <v>99</v>
      </c>
      <c r="G17" s="202" t="s">
        <v>203</v>
      </c>
      <c r="H17" s="202" t="s">
        <v>96</v>
      </c>
      <c r="I17" s="202" t="s">
        <v>97</v>
      </c>
      <c r="J17" s="202" t="s">
        <v>98</v>
      </c>
      <c r="K17" s="202" t="s">
        <v>99</v>
      </c>
      <c r="L17" s="202" t="s">
        <v>203</v>
      </c>
      <c r="M17" s="202" t="s">
        <v>96</v>
      </c>
      <c r="N17" s="202" t="s">
        <v>97</v>
      </c>
      <c r="O17" s="202" t="s">
        <v>98</v>
      </c>
      <c r="P17" s="202" t="s">
        <v>99</v>
      </c>
      <c r="Q17" s="202" t="s">
        <v>203</v>
      </c>
      <c r="R17" s="202" t="s">
        <v>96</v>
      </c>
      <c r="S17" s="202" t="s">
        <v>97</v>
      </c>
      <c r="T17" s="202" t="s">
        <v>98</v>
      </c>
      <c r="U17" s="202" t="s">
        <v>99</v>
      </c>
      <c r="V17" s="202" t="s">
        <v>203</v>
      </c>
    </row>
    <row r="18" spans="1:22" s="104" customFormat="1" ht="10.199999999999999" x14ac:dyDescent="0.2">
      <c r="A18" s="101">
        <v>1</v>
      </c>
      <c r="B18" s="102">
        <v>2</v>
      </c>
      <c r="C18" s="102">
        <v>3</v>
      </c>
      <c r="D18" s="102">
        <v>4</v>
      </c>
      <c r="E18" s="102">
        <v>5</v>
      </c>
      <c r="F18" s="102">
        <v>6</v>
      </c>
      <c r="G18" s="102">
        <v>7</v>
      </c>
      <c r="H18" s="102">
        <v>8</v>
      </c>
      <c r="I18" s="102">
        <v>9</v>
      </c>
      <c r="J18" s="102">
        <v>10</v>
      </c>
      <c r="K18" s="102">
        <v>11</v>
      </c>
      <c r="L18" s="102">
        <v>12</v>
      </c>
      <c r="M18" s="102">
        <v>13</v>
      </c>
      <c r="N18" s="102">
        <v>14</v>
      </c>
      <c r="O18" s="102">
        <v>15</v>
      </c>
      <c r="P18" s="102">
        <v>16</v>
      </c>
      <c r="Q18" s="102">
        <v>17</v>
      </c>
      <c r="R18" s="102">
        <v>18</v>
      </c>
      <c r="S18" s="102">
        <v>19</v>
      </c>
      <c r="T18" s="102">
        <v>20</v>
      </c>
      <c r="U18" s="102">
        <v>21</v>
      </c>
      <c r="V18" s="102">
        <v>22</v>
      </c>
    </row>
    <row r="19" spans="1:22" s="104" customFormat="1" ht="30" customHeight="1" x14ac:dyDescent="0.3">
      <c r="A19" s="9">
        <v>1</v>
      </c>
      <c r="B19" s="203" t="s">
        <v>49</v>
      </c>
      <c r="C19" s="207">
        <f t="shared" ref="C19:V19" si="0">C20+C26</f>
        <v>2.89</v>
      </c>
      <c r="D19" s="207">
        <f t="shared" si="0"/>
        <v>4.82</v>
      </c>
      <c r="E19" s="207">
        <f t="shared" si="0"/>
        <v>0</v>
      </c>
      <c r="F19" s="207">
        <f t="shared" si="0"/>
        <v>0</v>
      </c>
      <c r="G19" s="207">
        <f t="shared" si="0"/>
        <v>7.7100000000000009</v>
      </c>
      <c r="H19" s="207">
        <f t="shared" si="0"/>
        <v>3.04</v>
      </c>
      <c r="I19" s="207">
        <f t="shared" si="0"/>
        <v>3.86</v>
      </c>
      <c r="J19" s="207">
        <f t="shared" si="0"/>
        <v>0</v>
      </c>
      <c r="K19" s="207">
        <f t="shared" si="0"/>
        <v>0</v>
      </c>
      <c r="L19" s="207">
        <f t="shared" si="0"/>
        <v>6.9</v>
      </c>
      <c r="M19" s="207">
        <f t="shared" si="0"/>
        <v>1.7</v>
      </c>
      <c r="N19" s="207">
        <f t="shared" si="0"/>
        <v>2.5449999999999999</v>
      </c>
      <c r="O19" s="207">
        <f t="shared" si="0"/>
        <v>0</v>
      </c>
      <c r="P19" s="207">
        <f t="shared" si="0"/>
        <v>0</v>
      </c>
      <c r="Q19" s="209">
        <f t="shared" si="0"/>
        <v>4.2450000000000001</v>
      </c>
      <c r="R19" s="207">
        <f t="shared" si="0"/>
        <v>1.7000000000000002</v>
      </c>
      <c r="S19" s="207">
        <f t="shared" si="0"/>
        <v>2.2949999999999999</v>
      </c>
      <c r="T19" s="207">
        <f t="shared" si="0"/>
        <v>0</v>
      </c>
      <c r="U19" s="207">
        <f t="shared" si="0"/>
        <v>0</v>
      </c>
      <c r="V19" s="209">
        <f t="shared" si="0"/>
        <v>3.9950000000000001</v>
      </c>
    </row>
    <row r="20" spans="1:22" ht="78" x14ac:dyDescent="0.3">
      <c r="A20" s="214" t="s">
        <v>67</v>
      </c>
      <c r="B20" s="24" t="s">
        <v>205</v>
      </c>
      <c r="C20" s="213">
        <f>C23+C25</f>
        <v>1.8900000000000001</v>
      </c>
      <c r="D20" s="207">
        <f>D21+D22+D24</f>
        <v>2.2599999999999998</v>
      </c>
      <c r="E20" s="207">
        <v>0</v>
      </c>
      <c r="F20" s="213">
        <v>0</v>
      </c>
      <c r="G20" s="207">
        <f>F20+E20+D20+C20</f>
        <v>4.1500000000000004</v>
      </c>
      <c r="H20" s="207">
        <f>H23+H25</f>
        <v>1.8900000000000001</v>
      </c>
      <c r="I20" s="207">
        <f>I21+I22+I24</f>
        <v>2.2599999999999998</v>
      </c>
      <c r="J20" s="207">
        <v>0</v>
      </c>
      <c r="K20" s="213">
        <v>0</v>
      </c>
      <c r="L20" s="208">
        <f>K20+J20+I20+H20</f>
        <v>4.1500000000000004</v>
      </c>
      <c r="M20" s="213">
        <v>1.2</v>
      </c>
      <c r="N20" s="207">
        <f>N21+N22+N24</f>
        <v>1.2650000000000001</v>
      </c>
      <c r="O20" s="207">
        <v>0</v>
      </c>
      <c r="P20" s="213">
        <v>0</v>
      </c>
      <c r="Q20" s="208">
        <f>P20+O20+N20+M20</f>
        <v>2.4649999999999999</v>
      </c>
      <c r="R20" s="213">
        <f>R23+R25</f>
        <v>1.2000000000000002</v>
      </c>
      <c r="S20" s="207">
        <f>S21+S22+S24</f>
        <v>1.2650000000000001</v>
      </c>
      <c r="T20" s="207">
        <v>0</v>
      </c>
      <c r="U20" s="213">
        <v>0</v>
      </c>
      <c r="V20" s="209">
        <f>R20+S20+T20</f>
        <v>2.4650000000000003</v>
      </c>
    </row>
    <row r="21" spans="1:22" x14ac:dyDescent="0.3">
      <c r="A21" s="216"/>
      <c r="B21" s="206" t="s">
        <v>134</v>
      </c>
      <c r="C21" s="204"/>
      <c r="D21" s="100">
        <v>0.63</v>
      </c>
      <c r="E21" s="100">
        <v>0</v>
      </c>
      <c r="F21" s="205">
        <v>0</v>
      </c>
      <c r="G21" s="100">
        <f>C21+D21+E21+F21</f>
        <v>0.63</v>
      </c>
      <c r="H21" s="204"/>
      <c r="I21" s="100">
        <v>0.63</v>
      </c>
      <c r="J21" s="100">
        <v>0</v>
      </c>
      <c r="K21" s="205">
        <v>0</v>
      </c>
      <c r="L21" s="100">
        <f>H21+I21+J21+K21</f>
        <v>0.63</v>
      </c>
      <c r="M21" s="205"/>
      <c r="N21" s="110">
        <v>0.315</v>
      </c>
      <c r="O21" s="100">
        <v>0</v>
      </c>
      <c r="P21" s="205">
        <v>0</v>
      </c>
      <c r="Q21" s="110">
        <f>M21+N21+O21+P21</f>
        <v>0.315</v>
      </c>
      <c r="R21" s="205"/>
      <c r="S21" s="110">
        <v>0.315</v>
      </c>
      <c r="T21" s="100">
        <v>0</v>
      </c>
      <c r="U21" s="205">
        <v>0</v>
      </c>
      <c r="V21" s="110">
        <f>R21+S21+T21+U21</f>
        <v>0.315</v>
      </c>
    </row>
    <row r="22" spans="1:22" x14ac:dyDescent="0.3">
      <c r="A22" s="216"/>
      <c r="B22" s="206" t="s">
        <v>135</v>
      </c>
      <c r="C22" s="204"/>
      <c r="D22" s="100">
        <v>1</v>
      </c>
      <c r="E22" s="100">
        <v>0</v>
      </c>
      <c r="F22" s="205">
        <v>0</v>
      </c>
      <c r="G22" s="100">
        <f t="shared" ref="G22:G25" si="1">C22+D22+E22+F22</f>
        <v>1</v>
      </c>
      <c r="H22" s="204"/>
      <c r="I22" s="100">
        <v>1</v>
      </c>
      <c r="J22" s="100">
        <v>0</v>
      </c>
      <c r="K22" s="205">
        <v>0</v>
      </c>
      <c r="L22" s="100">
        <f t="shared" ref="L22:L25" si="2">H22+I22+J22+K22</f>
        <v>1</v>
      </c>
      <c r="M22" s="205"/>
      <c r="N22" s="100">
        <v>0.63</v>
      </c>
      <c r="O22" s="100">
        <v>0</v>
      </c>
      <c r="P22" s="205">
        <v>0</v>
      </c>
      <c r="Q22" s="110">
        <f t="shared" ref="Q22:Q25" si="3">M22+N22+O22+P22</f>
        <v>0.63</v>
      </c>
      <c r="R22" s="205"/>
      <c r="S22" s="100">
        <v>0.63</v>
      </c>
      <c r="T22" s="100">
        <v>0</v>
      </c>
      <c r="U22" s="205">
        <v>0</v>
      </c>
      <c r="V22" s="110">
        <f t="shared" ref="V22:V25" si="4">R22+S22+T22+U22</f>
        <v>0.63</v>
      </c>
    </row>
    <row r="23" spans="1:22" x14ac:dyDescent="0.3">
      <c r="A23" s="216"/>
      <c r="B23" s="206" t="s">
        <v>136</v>
      </c>
      <c r="C23" s="204">
        <v>0.63</v>
      </c>
      <c r="D23" s="100"/>
      <c r="E23" s="100">
        <v>0</v>
      </c>
      <c r="F23" s="205">
        <v>0</v>
      </c>
      <c r="G23" s="100">
        <f t="shared" si="1"/>
        <v>0.63</v>
      </c>
      <c r="H23" s="204">
        <v>0.63</v>
      </c>
      <c r="I23" s="100"/>
      <c r="J23" s="100">
        <v>0</v>
      </c>
      <c r="K23" s="205">
        <v>0</v>
      </c>
      <c r="L23" s="100">
        <f t="shared" si="2"/>
        <v>0.63</v>
      </c>
      <c r="M23" s="205">
        <v>0.4</v>
      </c>
      <c r="N23" s="100"/>
      <c r="O23" s="100">
        <v>0</v>
      </c>
      <c r="P23" s="205">
        <v>0</v>
      </c>
      <c r="Q23" s="110">
        <f t="shared" si="3"/>
        <v>0.4</v>
      </c>
      <c r="R23" s="205">
        <v>0.4</v>
      </c>
      <c r="S23" s="100"/>
      <c r="T23" s="100">
        <v>0</v>
      </c>
      <c r="U23" s="205">
        <v>0</v>
      </c>
      <c r="V23" s="110">
        <f t="shared" si="4"/>
        <v>0.4</v>
      </c>
    </row>
    <row r="24" spans="1:22" x14ac:dyDescent="0.3">
      <c r="A24" s="216"/>
      <c r="B24" s="206" t="s">
        <v>137</v>
      </c>
      <c r="C24" s="204"/>
      <c r="D24" s="100">
        <v>0.63</v>
      </c>
      <c r="E24" s="100">
        <v>0</v>
      </c>
      <c r="F24" s="205">
        <v>0</v>
      </c>
      <c r="G24" s="100">
        <f t="shared" si="1"/>
        <v>0.63</v>
      </c>
      <c r="H24" s="204"/>
      <c r="I24" s="100">
        <v>0.63</v>
      </c>
      <c r="J24" s="100">
        <v>0</v>
      </c>
      <c r="K24" s="205">
        <v>0</v>
      </c>
      <c r="L24" s="100">
        <f t="shared" si="2"/>
        <v>0.63</v>
      </c>
      <c r="M24" s="205"/>
      <c r="N24" s="100">
        <v>0.32</v>
      </c>
      <c r="O24" s="100">
        <v>0</v>
      </c>
      <c r="P24" s="205">
        <v>0</v>
      </c>
      <c r="Q24" s="110">
        <f t="shared" si="3"/>
        <v>0.32</v>
      </c>
      <c r="R24" s="205"/>
      <c r="S24" s="100">
        <v>0.32</v>
      </c>
      <c r="T24" s="100">
        <v>0</v>
      </c>
      <c r="U24" s="205">
        <v>0</v>
      </c>
      <c r="V24" s="110">
        <f t="shared" si="4"/>
        <v>0.32</v>
      </c>
    </row>
    <row r="25" spans="1:22" x14ac:dyDescent="0.3">
      <c r="A25" s="216"/>
      <c r="B25" s="206" t="s">
        <v>138</v>
      </c>
      <c r="C25" s="204">
        <v>1.26</v>
      </c>
      <c r="D25" s="100"/>
      <c r="E25" s="100">
        <v>0</v>
      </c>
      <c r="F25" s="205">
        <v>0</v>
      </c>
      <c r="G25" s="100">
        <f t="shared" si="1"/>
        <v>1.26</v>
      </c>
      <c r="H25" s="204">
        <v>1.26</v>
      </c>
      <c r="I25" s="100"/>
      <c r="J25" s="100">
        <v>0</v>
      </c>
      <c r="K25" s="205">
        <v>0</v>
      </c>
      <c r="L25" s="100">
        <f t="shared" si="2"/>
        <v>1.26</v>
      </c>
      <c r="M25" s="205">
        <v>0.8</v>
      </c>
      <c r="N25" s="100"/>
      <c r="O25" s="100">
        <v>0</v>
      </c>
      <c r="P25" s="205">
        <v>0</v>
      </c>
      <c r="Q25" s="110">
        <f t="shared" si="3"/>
        <v>0.8</v>
      </c>
      <c r="R25" s="205">
        <v>0.8</v>
      </c>
      <c r="S25" s="100"/>
      <c r="T25" s="100">
        <v>0</v>
      </c>
      <c r="U25" s="205">
        <v>0</v>
      </c>
      <c r="V25" s="110">
        <f t="shared" si="4"/>
        <v>0.8</v>
      </c>
    </row>
    <row r="26" spans="1:22" ht="46.8" x14ac:dyDescent="0.3">
      <c r="A26" s="216" t="s">
        <v>206</v>
      </c>
      <c r="B26" s="24" t="s">
        <v>207</v>
      </c>
      <c r="C26" s="210">
        <f>C29+C31</f>
        <v>1</v>
      </c>
      <c r="D26" s="211">
        <f>D27+D28+D30</f>
        <v>2.56</v>
      </c>
      <c r="E26" s="211">
        <v>0</v>
      </c>
      <c r="F26" s="210">
        <v>0</v>
      </c>
      <c r="G26" s="211">
        <f>C26+D26+E26+F26</f>
        <v>3.56</v>
      </c>
      <c r="H26" s="211">
        <f>H29+H31</f>
        <v>1.1499999999999999</v>
      </c>
      <c r="I26" s="211">
        <f>I27+I30+I28</f>
        <v>1.6</v>
      </c>
      <c r="J26" s="211">
        <v>0</v>
      </c>
      <c r="K26" s="210">
        <v>0</v>
      </c>
      <c r="L26" s="211">
        <f>H26+I26+J26+K26</f>
        <v>2.75</v>
      </c>
      <c r="M26" s="210">
        <f>M29+M31</f>
        <v>0.5</v>
      </c>
      <c r="N26" s="211">
        <f>N27+N28+N30</f>
        <v>1.28</v>
      </c>
      <c r="O26" s="211">
        <v>0</v>
      </c>
      <c r="P26" s="210">
        <v>0</v>
      </c>
      <c r="Q26" s="211">
        <f>M26+N26+O26+P26</f>
        <v>1.78</v>
      </c>
      <c r="R26" s="210">
        <f>R29+R31</f>
        <v>0.5</v>
      </c>
      <c r="S26" s="211">
        <f>S27+S28+S30</f>
        <v>1.03</v>
      </c>
      <c r="T26" s="211">
        <v>0</v>
      </c>
      <c r="U26" s="210">
        <v>0</v>
      </c>
      <c r="V26" s="212">
        <f>R26+S26</f>
        <v>1.53</v>
      </c>
    </row>
    <row r="27" spans="1:22" x14ac:dyDescent="0.3">
      <c r="A27" s="217"/>
      <c r="B27" s="206" t="s">
        <v>139</v>
      </c>
      <c r="C27" s="204">
        <v>0</v>
      </c>
      <c r="D27" s="100">
        <v>0.8</v>
      </c>
      <c r="E27" s="100">
        <v>0</v>
      </c>
      <c r="F27" s="205">
        <v>0</v>
      </c>
      <c r="G27" s="100">
        <f>C27+D27+E27+F27</f>
        <v>0.8</v>
      </c>
      <c r="H27" s="204">
        <v>0</v>
      </c>
      <c r="I27" s="100">
        <v>0.8</v>
      </c>
      <c r="J27" s="100">
        <v>0</v>
      </c>
      <c r="K27" s="205">
        <v>0</v>
      </c>
      <c r="L27" s="100">
        <f>H27+I27+J27+K27</f>
        <v>0.8</v>
      </c>
      <c r="M27" s="205">
        <v>0</v>
      </c>
      <c r="N27" s="100">
        <v>0.4</v>
      </c>
      <c r="O27" s="100">
        <v>0</v>
      </c>
      <c r="P27" s="205">
        <v>0</v>
      </c>
      <c r="Q27" s="100">
        <f>P27+O27+N27+M27</f>
        <v>0.4</v>
      </c>
      <c r="R27" s="205">
        <v>0</v>
      </c>
      <c r="S27" s="100">
        <v>0.4</v>
      </c>
      <c r="T27" s="100">
        <v>0</v>
      </c>
      <c r="U27" s="205">
        <v>0</v>
      </c>
      <c r="V27" s="110">
        <f>R27+S27+T27+U27</f>
        <v>0.4</v>
      </c>
    </row>
    <row r="28" spans="1:22" x14ac:dyDescent="0.3">
      <c r="A28" s="217"/>
      <c r="B28" s="206" t="s">
        <v>140</v>
      </c>
      <c r="C28" s="204">
        <v>0</v>
      </c>
      <c r="D28" s="100">
        <v>0.5</v>
      </c>
      <c r="E28" s="100">
        <v>0</v>
      </c>
      <c r="F28" s="205">
        <v>0</v>
      </c>
      <c r="G28" s="100">
        <f t="shared" ref="G28:G31" si="5">C28+D28+E28+F28</f>
        <v>0.5</v>
      </c>
      <c r="H28" s="204">
        <v>0</v>
      </c>
      <c r="I28" s="100">
        <v>0</v>
      </c>
      <c r="J28" s="100">
        <v>0</v>
      </c>
      <c r="K28" s="205">
        <v>0</v>
      </c>
      <c r="L28" s="100">
        <f t="shared" ref="L28:L31" si="6">H28+I28+J28+K28</f>
        <v>0</v>
      </c>
      <c r="M28" s="205">
        <v>0</v>
      </c>
      <c r="N28" s="100">
        <v>0.25</v>
      </c>
      <c r="O28" s="100">
        <v>0</v>
      </c>
      <c r="P28" s="205">
        <v>0</v>
      </c>
      <c r="Q28" s="100">
        <f t="shared" ref="Q28:Q31" si="7">P28+O28+N28+M28</f>
        <v>0.25</v>
      </c>
      <c r="R28" s="205">
        <v>0</v>
      </c>
      <c r="S28" s="100">
        <v>0</v>
      </c>
      <c r="T28" s="100">
        <v>0</v>
      </c>
      <c r="U28" s="205">
        <v>0</v>
      </c>
      <c r="V28" s="110">
        <f t="shared" ref="V28:V32" si="8">R28+S28+T28+U28</f>
        <v>0</v>
      </c>
    </row>
    <row r="29" spans="1:22" x14ac:dyDescent="0.3">
      <c r="A29" s="217"/>
      <c r="B29" s="206" t="s">
        <v>141</v>
      </c>
      <c r="C29" s="204">
        <v>0.5</v>
      </c>
      <c r="D29" s="100">
        <v>0</v>
      </c>
      <c r="E29" s="100">
        <v>0</v>
      </c>
      <c r="F29" s="205">
        <v>0</v>
      </c>
      <c r="G29" s="100">
        <f t="shared" si="5"/>
        <v>0.5</v>
      </c>
      <c r="H29" s="204">
        <v>0.5</v>
      </c>
      <c r="I29" s="100">
        <v>0</v>
      </c>
      <c r="J29" s="100">
        <v>0</v>
      </c>
      <c r="K29" s="205">
        <v>0</v>
      </c>
      <c r="L29" s="100">
        <f t="shared" si="6"/>
        <v>0.5</v>
      </c>
      <c r="M29" s="205">
        <v>0.25</v>
      </c>
      <c r="N29" s="100">
        <v>0</v>
      </c>
      <c r="O29" s="100">
        <v>0</v>
      </c>
      <c r="P29" s="205">
        <v>0</v>
      </c>
      <c r="Q29" s="100">
        <f t="shared" si="7"/>
        <v>0.25</v>
      </c>
      <c r="R29" s="205">
        <v>0.25</v>
      </c>
      <c r="S29" s="100">
        <v>0</v>
      </c>
      <c r="T29" s="100">
        <v>0</v>
      </c>
      <c r="U29" s="205">
        <v>0</v>
      </c>
      <c r="V29" s="110">
        <f t="shared" si="8"/>
        <v>0.25</v>
      </c>
    </row>
    <row r="30" spans="1:22" x14ac:dyDescent="0.3">
      <c r="A30" s="217"/>
      <c r="B30" s="206" t="s">
        <v>142</v>
      </c>
      <c r="C30" s="204">
        <v>0</v>
      </c>
      <c r="D30" s="100">
        <v>1.26</v>
      </c>
      <c r="E30" s="100">
        <v>0</v>
      </c>
      <c r="F30" s="205">
        <v>0</v>
      </c>
      <c r="G30" s="100">
        <f t="shared" si="5"/>
        <v>1.26</v>
      </c>
      <c r="H30" s="204">
        <v>0</v>
      </c>
      <c r="I30" s="100">
        <v>0.8</v>
      </c>
      <c r="J30" s="100">
        <v>0</v>
      </c>
      <c r="K30" s="205">
        <v>0</v>
      </c>
      <c r="L30" s="100">
        <f t="shared" si="6"/>
        <v>0.8</v>
      </c>
      <c r="M30" s="205">
        <v>0</v>
      </c>
      <c r="N30" s="100">
        <v>0.63</v>
      </c>
      <c r="O30" s="100">
        <v>0</v>
      </c>
      <c r="P30" s="205">
        <v>0</v>
      </c>
      <c r="Q30" s="100">
        <f t="shared" si="7"/>
        <v>0.63</v>
      </c>
      <c r="R30" s="205">
        <v>0</v>
      </c>
      <c r="S30" s="100">
        <v>0.63</v>
      </c>
      <c r="T30" s="100">
        <v>0</v>
      </c>
      <c r="U30" s="205">
        <v>0</v>
      </c>
      <c r="V30" s="110">
        <f t="shared" si="8"/>
        <v>0.63</v>
      </c>
    </row>
    <row r="31" spans="1:22" x14ac:dyDescent="0.3">
      <c r="A31" s="217"/>
      <c r="B31" s="206" t="s">
        <v>143</v>
      </c>
      <c r="C31" s="204">
        <v>0.5</v>
      </c>
      <c r="D31" s="100">
        <v>0</v>
      </c>
      <c r="E31" s="100">
        <v>0</v>
      </c>
      <c r="F31" s="205">
        <v>0</v>
      </c>
      <c r="G31" s="100">
        <f t="shared" si="5"/>
        <v>0.5</v>
      </c>
      <c r="H31" s="204">
        <v>0.65</v>
      </c>
      <c r="I31" s="100">
        <v>0</v>
      </c>
      <c r="J31" s="100">
        <v>0</v>
      </c>
      <c r="K31" s="205">
        <v>0</v>
      </c>
      <c r="L31" s="100">
        <f t="shared" si="6"/>
        <v>0.65</v>
      </c>
      <c r="M31" s="205">
        <v>0.25</v>
      </c>
      <c r="N31" s="100">
        <v>0</v>
      </c>
      <c r="O31" s="100">
        <v>0</v>
      </c>
      <c r="P31" s="205">
        <v>0</v>
      </c>
      <c r="Q31" s="100">
        <f t="shared" si="7"/>
        <v>0.25</v>
      </c>
      <c r="R31" s="205">
        <v>0.25</v>
      </c>
      <c r="S31" s="100">
        <v>0</v>
      </c>
      <c r="T31" s="100">
        <v>0</v>
      </c>
      <c r="U31" s="205">
        <v>0</v>
      </c>
      <c r="V31" s="110">
        <f t="shared" si="8"/>
        <v>0.25</v>
      </c>
    </row>
    <row r="32" spans="1:22" ht="24.6" customHeight="1" x14ac:dyDescent="0.3">
      <c r="A32" s="326" t="s">
        <v>74</v>
      </c>
      <c r="B32" s="333" t="s">
        <v>246</v>
      </c>
      <c r="C32" s="339">
        <f>C33+C34+C35</f>
        <v>0</v>
      </c>
      <c r="D32" s="340">
        <f>D33+D34+D35</f>
        <v>0</v>
      </c>
      <c r="E32" s="340">
        <f>E33+E34+E35</f>
        <v>1.8160000000000001</v>
      </c>
      <c r="F32" s="339">
        <f>F33+F34+F35</f>
        <v>5.7569999999999997</v>
      </c>
      <c r="G32" s="340">
        <f>G33+G34+G35</f>
        <v>7.5730000000000004</v>
      </c>
      <c r="H32" s="339">
        <f>H33+H34+H35</f>
        <v>0</v>
      </c>
      <c r="I32" s="339">
        <f t="shared" ref="I32:L32" si="9">I33+I34+I35</f>
        <v>0</v>
      </c>
      <c r="J32" s="339">
        <f t="shared" si="9"/>
        <v>0</v>
      </c>
      <c r="K32" s="339">
        <f t="shared" si="9"/>
        <v>5.4059999999999997</v>
      </c>
      <c r="L32" s="339">
        <f t="shared" si="9"/>
        <v>5.4059999999999997</v>
      </c>
      <c r="M32" s="339">
        <f>M33+M34+M35</f>
        <v>0</v>
      </c>
      <c r="N32" s="339">
        <f t="shared" ref="N32:Q32" si="10">N33+N34+N35</f>
        <v>0</v>
      </c>
      <c r="O32" s="339">
        <f t="shared" si="10"/>
        <v>1.8160000000000001</v>
      </c>
      <c r="P32" s="339">
        <f t="shared" si="10"/>
        <v>5.7569999999999997</v>
      </c>
      <c r="Q32" s="339">
        <f t="shared" si="10"/>
        <v>7.5730000000000004</v>
      </c>
      <c r="R32" s="339">
        <f>R33+R34+R35</f>
        <v>0</v>
      </c>
      <c r="S32" s="339">
        <f t="shared" ref="S32:V32" si="11">S33+S34+S35</f>
        <v>0</v>
      </c>
      <c r="T32" s="339">
        <f t="shared" si="11"/>
        <v>0</v>
      </c>
      <c r="U32" s="339">
        <f t="shared" si="11"/>
        <v>5.4059999999999997</v>
      </c>
      <c r="V32" s="339">
        <f t="shared" si="11"/>
        <v>5.4059999999999997</v>
      </c>
    </row>
    <row r="33" spans="1:22" ht="52.8" customHeight="1" x14ac:dyDescent="0.3">
      <c r="A33" s="326" t="s">
        <v>243</v>
      </c>
      <c r="B33" s="331" t="s">
        <v>154</v>
      </c>
      <c r="C33" s="332">
        <v>0</v>
      </c>
      <c r="D33" s="329">
        <v>0</v>
      </c>
      <c r="E33" s="329">
        <v>0.246</v>
      </c>
      <c r="F33" s="332">
        <v>0</v>
      </c>
      <c r="G33" s="329">
        <f>SUM(C33:F33)</f>
        <v>0.246</v>
      </c>
      <c r="H33" s="332">
        <v>0</v>
      </c>
      <c r="I33" s="329">
        <v>0</v>
      </c>
      <c r="J33" s="329">
        <v>0</v>
      </c>
      <c r="K33" s="332">
        <v>0</v>
      </c>
      <c r="L33" s="329">
        <f>SUM(H33:K33)</f>
        <v>0</v>
      </c>
      <c r="M33" s="332">
        <v>0</v>
      </c>
      <c r="N33" s="329">
        <v>0</v>
      </c>
      <c r="O33" s="329">
        <v>0.246</v>
      </c>
      <c r="P33" s="332">
        <v>0</v>
      </c>
      <c r="Q33" s="329">
        <f>SUM(M33:P33)</f>
        <v>0.246</v>
      </c>
      <c r="R33" s="332">
        <v>0</v>
      </c>
      <c r="S33" s="332">
        <v>0</v>
      </c>
      <c r="T33" s="332">
        <v>0</v>
      </c>
      <c r="U33" s="332">
        <v>0</v>
      </c>
      <c r="V33" s="332">
        <f>SUM(R33:U33)</f>
        <v>0</v>
      </c>
    </row>
    <row r="34" spans="1:22" ht="49.8" customHeight="1" x14ac:dyDescent="0.3">
      <c r="A34" s="326" t="s">
        <v>244</v>
      </c>
      <c r="B34" s="331" t="s">
        <v>157</v>
      </c>
      <c r="C34" s="332">
        <v>0</v>
      </c>
      <c r="D34" s="329">
        <v>0</v>
      </c>
      <c r="E34" s="329">
        <v>0</v>
      </c>
      <c r="F34" s="332">
        <v>2.08</v>
      </c>
      <c r="G34" s="329">
        <f>SUM(C34:F34)</f>
        <v>2.08</v>
      </c>
      <c r="H34" s="332">
        <v>0</v>
      </c>
      <c r="I34" s="329">
        <v>0</v>
      </c>
      <c r="J34" s="329">
        <v>0</v>
      </c>
      <c r="K34" s="332">
        <v>0</v>
      </c>
      <c r="L34" s="329">
        <f>SUM(H34:K34)</f>
        <v>0</v>
      </c>
      <c r="M34" s="332">
        <v>0</v>
      </c>
      <c r="N34" s="329">
        <v>0</v>
      </c>
      <c r="O34" s="329">
        <v>0</v>
      </c>
      <c r="P34" s="332">
        <v>2.08</v>
      </c>
      <c r="Q34" s="329">
        <f>SUM(M34:P34)</f>
        <v>2.08</v>
      </c>
      <c r="R34" s="328">
        <v>0</v>
      </c>
      <c r="S34" s="327">
        <v>0</v>
      </c>
      <c r="T34" s="327">
        <v>0</v>
      </c>
      <c r="U34" s="328">
        <v>0</v>
      </c>
      <c r="V34" s="329">
        <f>SUM(R34:U34)</f>
        <v>0</v>
      </c>
    </row>
    <row r="35" spans="1:22" ht="61.2" customHeight="1" thickBot="1" x14ac:dyDescent="0.35">
      <c r="A35" s="330" t="s">
        <v>245</v>
      </c>
      <c r="B35" s="215" t="s">
        <v>208</v>
      </c>
      <c r="C35" s="334">
        <v>0</v>
      </c>
      <c r="D35" s="335">
        <v>0</v>
      </c>
      <c r="E35" s="336">
        <v>1.57</v>
      </c>
      <c r="F35" s="334">
        <v>3.677</v>
      </c>
      <c r="G35" s="336">
        <f>F35+E35+D35+C35</f>
        <v>5.2469999999999999</v>
      </c>
      <c r="H35" s="336">
        <v>0</v>
      </c>
      <c r="I35" s="336">
        <v>0</v>
      </c>
      <c r="J35" s="336">
        <v>0</v>
      </c>
      <c r="K35" s="334">
        <v>5.4059999999999997</v>
      </c>
      <c r="L35" s="336">
        <f>K35</f>
        <v>5.4059999999999997</v>
      </c>
      <c r="M35" s="334">
        <v>0</v>
      </c>
      <c r="N35" s="335">
        <v>0</v>
      </c>
      <c r="O35" s="336">
        <v>1.57</v>
      </c>
      <c r="P35" s="334">
        <v>3.677</v>
      </c>
      <c r="Q35" s="336">
        <f>P35+O35+N35+M35</f>
        <v>5.2469999999999999</v>
      </c>
      <c r="R35" s="337">
        <v>0</v>
      </c>
      <c r="S35" s="337">
        <v>0</v>
      </c>
      <c r="T35" s="337">
        <v>0</v>
      </c>
      <c r="U35" s="338">
        <v>5.4059999999999997</v>
      </c>
      <c r="V35" s="337">
        <f>U35</f>
        <v>5.4059999999999997</v>
      </c>
    </row>
    <row r="36" spans="1:22" ht="61.2" customHeight="1" x14ac:dyDescent="0.3">
      <c r="A36" s="317"/>
      <c r="B36" s="318"/>
      <c r="C36" s="319"/>
      <c r="D36" s="320"/>
      <c r="E36" s="321"/>
      <c r="F36" s="322"/>
      <c r="G36" s="323"/>
      <c r="H36" s="324"/>
      <c r="I36" s="324"/>
      <c r="J36" s="324"/>
      <c r="K36" s="322"/>
      <c r="L36" s="325"/>
      <c r="M36" s="319"/>
      <c r="N36" s="320"/>
      <c r="O36" s="321"/>
      <c r="P36" s="322"/>
      <c r="Q36" s="323"/>
      <c r="R36" s="324"/>
      <c r="S36" s="324"/>
      <c r="T36" s="324"/>
      <c r="U36" s="322"/>
      <c r="V36" s="325"/>
    </row>
    <row r="37" spans="1:22" ht="61.2" customHeight="1" x14ac:dyDescent="0.3">
      <c r="A37" s="317"/>
      <c r="B37" s="318"/>
      <c r="C37" s="319"/>
      <c r="D37" s="320"/>
      <c r="E37" s="321"/>
      <c r="F37" s="322"/>
      <c r="G37" s="323"/>
      <c r="H37" s="324"/>
      <c r="I37" s="324"/>
      <c r="J37" s="324"/>
      <c r="K37" s="322"/>
      <c r="L37" s="325"/>
      <c r="M37" s="319"/>
      <c r="N37" s="320"/>
      <c r="O37" s="321"/>
      <c r="P37" s="322"/>
      <c r="Q37" s="323"/>
      <c r="R37" s="324"/>
      <c r="S37" s="324"/>
      <c r="T37" s="324"/>
      <c r="U37" s="322"/>
      <c r="V37" s="325"/>
    </row>
    <row r="40" spans="1:22" x14ac:dyDescent="0.3">
      <c r="M40" s="3"/>
      <c r="N40" s="3"/>
      <c r="O40" s="3"/>
      <c r="P40" s="3"/>
    </row>
    <row r="41" spans="1:22" x14ac:dyDescent="0.3">
      <c r="M41" s="3"/>
      <c r="N41" s="304"/>
      <c r="O41" s="304"/>
      <c r="P41" s="3"/>
    </row>
    <row r="42" spans="1:22" x14ac:dyDescent="0.3">
      <c r="M42" s="3"/>
      <c r="N42" s="3"/>
      <c r="O42" s="3"/>
      <c r="P42" s="3"/>
    </row>
    <row r="43" spans="1:22" x14ac:dyDescent="0.3">
      <c r="A43" s="5"/>
      <c r="B43" s="1" t="s">
        <v>168</v>
      </c>
      <c r="F43" s="1" t="s">
        <v>169</v>
      </c>
    </row>
    <row r="45" spans="1:22" x14ac:dyDescent="0.3">
      <c r="A45" s="4"/>
    </row>
  </sheetData>
  <mergeCells count="15">
    <mergeCell ref="H16:L16"/>
    <mergeCell ref="M16:Q16"/>
    <mergeCell ref="R16:V16"/>
    <mergeCell ref="N41:O41"/>
    <mergeCell ref="A6:V6"/>
    <mergeCell ref="A14:A17"/>
    <mergeCell ref="B14:B17"/>
    <mergeCell ref="C14:L14"/>
    <mergeCell ref="M14:V14"/>
    <mergeCell ref="C15:G15"/>
    <mergeCell ref="H15:L15"/>
    <mergeCell ref="M15:Q15"/>
    <mergeCell ref="R15:V15"/>
    <mergeCell ref="C16:G16"/>
    <mergeCell ref="I7:L7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view="pageBreakPreview" topLeftCell="A4" zoomScale="60" zoomScaleNormal="70" workbookViewId="0">
      <selection activeCell="K20" sqref="K20"/>
    </sheetView>
  </sheetViews>
  <sheetFormatPr defaultColWidth="9" defaultRowHeight="15.6" x14ac:dyDescent="0.3"/>
  <cols>
    <col min="1" max="1" width="5.59765625" style="1" customWidth="1"/>
    <col min="2" max="2" width="31.59765625" style="1" customWidth="1"/>
    <col min="3" max="3" width="5.8984375" style="1" customWidth="1"/>
    <col min="4" max="4" width="5.19921875" style="1" customWidth="1"/>
    <col min="5" max="5" width="5.5" style="1" customWidth="1"/>
    <col min="6" max="6" width="9.8984375" style="1" customWidth="1"/>
    <col min="7" max="7" width="12.09765625" style="1" customWidth="1"/>
    <col min="8" max="8" width="6.09765625" style="1" customWidth="1"/>
    <col min="9" max="9" width="5.5" style="1" customWidth="1"/>
    <col min="10" max="10" width="5.3984375" style="1" customWidth="1"/>
    <col min="11" max="11" width="10.5" style="1" customWidth="1"/>
    <col min="12" max="12" width="12.69921875" style="1" customWidth="1"/>
    <col min="13" max="13" width="5.69921875" style="1" customWidth="1"/>
    <col min="14" max="14" width="6.5" style="1" customWidth="1"/>
    <col min="15" max="15" width="6.59765625" style="1" customWidth="1"/>
    <col min="16" max="16" width="10.19921875" style="1" customWidth="1"/>
    <col min="17" max="17" width="10.3984375" style="1" customWidth="1"/>
    <col min="18" max="18" width="7.8984375" style="1" customWidth="1"/>
    <col min="19" max="19" width="5.8984375" style="1" customWidth="1"/>
    <col min="20" max="20" width="6.296875" style="1" customWidth="1"/>
    <col min="21" max="21" width="11" style="1" customWidth="1"/>
    <col min="22" max="22" width="10.19921875" style="1" customWidth="1"/>
    <col min="23" max="16384" width="9" style="1"/>
  </cols>
  <sheetData>
    <row r="1" spans="1:22" x14ac:dyDescent="0.3">
      <c r="M1" s="2"/>
      <c r="V1" s="2"/>
    </row>
    <row r="2" spans="1:22" x14ac:dyDescent="0.3">
      <c r="M2" s="2"/>
      <c r="V2" s="2" t="s">
        <v>19</v>
      </c>
    </row>
    <row r="3" spans="1:22" x14ac:dyDescent="0.3">
      <c r="M3" s="2"/>
      <c r="V3" s="2" t="s">
        <v>44</v>
      </c>
    </row>
    <row r="4" spans="1:22" x14ac:dyDescent="0.3">
      <c r="M4" s="2"/>
      <c r="V4" s="2" t="s">
        <v>45</v>
      </c>
    </row>
    <row r="5" spans="1:22" x14ac:dyDescent="0.3">
      <c r="M5" s="2"/>
      <c r="V5" s="2"/>
    </row>
    <row r="6" spans="1:22" ht="31.5" customHeight="1" x14ac:dyDescent="0.3">
      <c r="A6" s="305" t="s">
        <v>40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</row>
    <row r="7" spans="1:22" x14ac:dyDescent="0.3">
      <c r="I7" s="306" t="s">
        <v>232</v>
      </c>
      <c r="J7" s="306"/>
      <c r="K7" s="306"/>
      <c r="L7" s="306"/>
      <c r="M7" s="2"/>
      <c r="V7" s="13" t="s">
        <v>17</v>
      </c>
    </row>
    <row r="8" spans="1:22" x14ac:dyDescent="0.3">
      <c r="M8" s="2"/>
      <c r="V8" s="13" t="s">
        <v>238</v>
      </c>
    </row>
    <row r="9" spans="1:22" x14ac:dyDescent="0.3">
      <c r="M9" s="2"/>
      <c r="V9" s="13"/>
    </row>
    <row r="10" spans="1:22" x14ac:dyDescent="0.3">
      <c r="M10" s="2"/>
      <c r="V10" s="13" t="s">
        <v>239</v>
      </c>
    </row>
    <row r="11" spans="1:22" x14ac:dyDescent="0.3">
      <c r="M11" s="2"/>
      <c r="V11" s="17" t="s">
        <v>171</v>
      </c>
    </row>
    <row r="12" spans="1:22" x14ac:dyDescent="0.3">
      <c r="M12" s="2"/>
      <c r="V12" s="13" t="s">
        <v>18</v>
      </c>
    </row>
    <row r="13" spans="1:22" ht="16.2" thickBot="1" x14ac:dyDescent="0.35"/>
    <row r="14" spans="1:22" ht="15.75" customHeight="1" x14ac:dyDescent="0.3">
      <c r="A14" s="307" t="s">
        <v>0</v>
      </c>
      <c r="B14" s="310" t="s">
        <v>8</v>
      </c>
      <c r="C14" s="313" t="s">
        <v>7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 t="s">
        <v>12</v>
      </c>
      <c r="N14" s="313"/>
      <c r="O14" s="313"/>
      <c r="P14" s="313"/>
      <c r="Q14" s="313"/>
      <c r="R14" s="313"/>
      <c r="S14" s="313"/>
      <c r="T14" s="313"/>
      <c r="U14" s="313"/>
      <c r="V14" s="314"/>
    </row>
    <row r="15" spans="1:22" ht="15.75" customHeight="1" x14ac:dyDescent="0.3">
      <c r="A15" s="308"/>
      <c r="B15" s="311"/>
      <c r="C15" s="315" t="s">
        <v>11</v>
      </c>
      <c r="D15" s="315"/>
      <c r="E15" s="315"/>
      <c r="F15" s="315"/>
      <c r="G15" s="315"/>
      <c r="H15" s="315" t="s">
        <v>5</v>
      </c>
      <c r="I15" s="315"/>
      <c r="J15" s="315"/>
      <c r="K15" s="315"/>
      <c r="L15" s="315"/>
      <c r="M15" s="315" t="s">
        <v>11</v>
      </c>
      <c r="N15" s="315"/>
      <c r="O15" s="315"/>
      <c r="P15" s="315"/>
      <c r="Q15" s="315"/>
      <c r="R15" s="315" t="s">
        <v>5</v>
      </c>
      <c r="S15" s="315"/>
      <c r="T15" s="315"/>
      <c r="U15" s="315"/>
      <c r="V15" s="316"/>
    </row>
    <row r="16" spans="1:22" ht="15.75" customHeight="1" x14ac:dyDescent="0.3">
      <c r="A16" s="308"/>
      <c r="B16" s="311"/>
      <c r="C16" s="302" t="s">
        <v>9</v>
      </c>
      <c r="D16" s="302"/>
      <c r="E16" s="302"/>
      <c r="F16" s="302"/>
      <c r="G16" s="302"/>
      <c r="H16" s="302" t="s">
        <v>9</v>
      </c>
      <c r="I16" s="302"/>
      <c r="J16" s="302"/>
      <c r="K16" s="302"/>
      <c r="L16" s="302"/>
      <c r="M16" s="302" t="s">
        <v>9</v>
      </c>
      <c r="N16" s="302"/>
      <c r="O16" s="302"/>
      <c r="P16" s="302"/>
      <c r="Q16" s="302"/>
      <c r="R16" s="302" t="s">
        <v>9</v>
      </c>
      <c r="S16" s="302"/>
      <c r="T16" s="302"/>
      <c r="U16" s="302"/>
      <c r="V16" s="303"/>
    </row>
    <row r="17" spans="1:22" ht="28.5" customHeight="1" thickBot="1" x14ac:dyDescent="0.35">
      <c r="A17" s="309"/>
      <c r="B17" s="312"/>
      <c r="C17" s="99" t="s">
        <v>96</v>
      </c>
      <c r="D17" s="99" t="s">
        <v>97</v>
      </c>
      <c r="E17" s="99" t="s">
        <v>98</v>
      </c>
      <c r="F17" s="99" t="s">
        <v>99</v>
      </c>
      <c r="G17" s="85" t="s">
        <v>203</v>
      </c>
      <c r="H17" s="99" t="s">
        <v>96</v>
      </c>
      <c r="I17" s="99" t="s">
        <v>97</v>
      </c>
      <c r="J17" s="99" t="s">
        <v>98</v>
      </c>
      <c r="K17" s="99" t="s">
        <v>99</v>
      </c>
      <c r="L17" s="99" t="s">
        <v>203</v>
      </c>
      <c r="M17" s="99" t="s">
        <v>96</v>
      </c>
      <c r="N17" s="99" t="s">
        <v>97</v>
      </c>
      <c r="O17" s="99" t="s">
        <v>98</v>
      </c>
      <c r="P17" s="99" t="s">
        <v>99</v>
      </c>
      <c r="Q17" s="99" t="s">
        <v>203</v>
      </c>
      <c r="R17" s="99" t="s">
        <v>96</v>
      </c>
      <c r="S17" s="99" t="s">
        <v>97</v>
      </c>
      <c r="T17" s="99" t="s">
        <v>98</v>
      </c>
      <c r="U17" s="99" t="s">
        <v>99</v>
      </c>
      <c r="V17" s="99" t="s">
        <v>203</v>
      </c>
    </row>
    <row r="18" spans="1:22" s="104" customFormat="1" ht="10.199999999999999" x14ac:dyDescent="0.2">
      <c r="A18" s="101">
        <v>1</v>
      </c>
      <c r="B18" s="102">
        <v>2</v>
      </c>
      <c r="C18" s="102">
        <v>3</v>
      </c>
      <c r="D18" s="102">
        <v>4</v>
      </c>
      <c r="E18" s="102">
        <v>5</v>
      </c>
      <c r="F18" s="102">
        <v>6</v>
      </c>
      <c r="G18" s="102">
        <v>7</v>
      </c>
      <c r="H18" s="102">
        <v>8</v>
      </c>
      <c r="I18" s="102">
        <v>9</v>
      </c>
      <c r="J18" s="102">
        <v>10</v>
      </c>
      <c r="K18" s="102">
        <v>11</v>
      </c>
      <c r="L18" s="102">
        <v>12</v>
      </c>
      <c r="M18" s="102">
        <v>13</v>
      </c>
      <c r="N18" s="102">
        <v>14</v>
      </c>
      <c r="O18" s="102">
        <v>15</v>
      </c>
      <c r="P18" s="102">
        <v>16</v>
      </c>
      <c r="Q18" s="102">
        <v>17</v>
      </c>
      <c r="R18" s="102">
        <v>18</v>
      </c>
      <c r="S18" s="102">
        <v>19</v>
      </c>
      <c r="T18" s="102">
        <v>20</v>
      </c>
      <c r="U18" s="102">
        <v>21</v>
      </c>
      <c r="V18" s="103">
        <v>22</v>
      </c>
    </row>
    <row r="19" spans="1:22" x14ac:dyDescent="0.3">
      <c r="A19" s="88">
        <v>1</v>
      </c>
      <c r="B19" s="89" t="s">
        <v>49</v>
      </c>
      <c r="C19" s="173">
        <v>2.39</v>
      </c>
      <c r="D19" s="231">
        <v>3.54</v>
      </c>
      <c r="E19" s="231">
        <v>0</v>
      </c>
      <c r="F19" s="173">
        <v>0</v>
      </c>
      <c r="G19" s="232">
        <f>F19+E19+D19+C19</f>
        <v>5.93</v>
      </c>
      <c r="H19" s="231">
        <v>3.04</v>
      </c>
      <c r="I19" s="231">
        <v>3.86</v>
      </c>
      <c r="J19" s="231">
        <v>0</v>
      </c>
      <c r="K19" s="173">
        <v>0</v>
      </c>
      <c r="L19" s="233">
        <f>K19+J19+I19+H19</f>
        <v>6.9</v>
      </c>
      <c r="M19" s="173">
        <v>1.7</v>
      </c>
      <c r="N19" s="231">
        <v>2.5499999999999998</v>
      </c>
      <c r="O19" s="231">
        <v>0</v>
      </c>
      <c r="P19" s="173">
        <v>0</v>
      </c>
      <c r="Q19" s="233">
        <v>4.2450000000000001</v>
      </c>
      <c r="R19" s="173">
        <v>1.7</v>
      </c>
      <c r="S19" s="231">
        <v>2.2999999999999998</v>
      </c>
      <c r="T19" s="231">
        <v>0</v>
      </c>
      <c r="U19" s="173">
        <v>0</v>
      </c>
      <c r="V19" s="234">
        <v>3.9950000000000001</v>
      </c>
    </row>
    <row r="20" spans="1:22" ht="32.4" customHeight="1" thickBot="1" x14ac:dyDescent="0.35">
      <c r="A20" s="86">
        <v>2</v>
      </c>
      <c r="B20" s="215" t="s">
        <v>230</v>
      </c>
      <c r="C20" s="174">
        <v>0</v>
      </c>
      <c r="D20" s="235">
        <v>0</v>
      </c>
      <c r="E20" s="238">
        <v>1.8160000000000001</v>
      </c>
      <c r="F20" s="87">
        <v>5.7569999999999997</v>
      </c>
      <c r="G20" s="239">
        <f>F20+E20+D20+C20</f>
        <v>7.5729999999999995</v>
      </c>
      <c r="H20" s="236">
        <v>0</v>
      </c>
      <c r="I20" s="236">
        <v>0</v>
      </c>
      <c r="J20" s="236">
        <v>0</v>
      </c>
      <c r="K20" s="87">
        <v>5.4059999999999997</v>
      </c>
      <c r="L20" s="237">
        <f>H20+I20+J20+K20</f>
        <v>5.4059999999999997</v>
      </c>
      <c r="M20" s="174">
        <v>0</v>
      </c>
      <c r="N20" s="235">
        <v>0</v>
      </c>
      <c r="O20" s="238">
        <v>1.8160000000000001</v>
      </c>
      <c r="P20" s="87">
        <v>5.7569999999999997</v>
      </c>
      <c r="Q20" s="239">
        <f>P20+O20+N20+M20</f>
        <v>7.5729999999999995</v>
      </c>
      <c r="R20" s="238">
        <v>0</v>
      </c>
      <c r="S20" s="238">
        <v>0</v>
      </c>
      <c r="T20" s="238">
        <v>0</v>
      </c>
      <c r="U20" s="240">
        <v>5.2469999999999999</v>
      </c>
      <c r="V20" s="239">
        <f>U20</f>
        <v>5.2469999999999999</v>
      </c>
    </row>
    <row r="21" spans="1:22" x14ac:dyDescent="0.3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3"/>
    </row>
    <row r="24" spans="1:22" x14ac:dyDescent="0.3">
      <c r="M24" s="3"/>
      <c r="N24" s="3"/>
      <c r="O24" s="3"/>
      <c r="P24" s="3"/>
    </row>
    <row r="25" spans="1:22" x14ac:dyDescent="0.3">
      <c r="M25" s="3"/>
      <c r="N25" s="304"/>
      <c r="O25" s="304"/>
      <c r="P25" s="3"/>
    </row>
    <row r="26" spans="1:22" x14ac:dyDescent="0.3">
      <c r="M26" s="3"/>
      <c r="N26" s="3"/>
      <c r="O26" s="3"/>
      <c r="P26" s="3"/>
    </row>
    <row r="27" spans="1:22" x14ac:dyDescent="0.3">
      <c r="A27" s="5"/>
      <c r="B27" s="1" t="s">
        <v>168</v>
      </c>
      <c r="F27" s="1" t="s">
        <v>169</v>
      </c>
    </row>
    <row r="29" spans="1:22" x14ac:dyDescent="0.3">
      <c r="A29" s="4"/>
    </row>
  </sheetData>
  <mergeCells count="15">
    <mergeCell ref="N25:O25"/>
    <mergeCell ref="A6:V6"/>
    <mergeCell ref="A14:A17"/>
    <mergeCell ref="B14:B17"/>
    <mergeCell ref="C14:L14"/>
    <mergeCell ref="M14:V14"/>
    <mergeCell ref="C15:G15"/>
    <mergeCell ref="H15:L15"/>
    <mergeCell ref="M15:Q15"/>
    <mergeCell ref="R15:V15"/>
    <mergeCell ref="C16:G16"/>
    <mergeCell ref="H16:L16"/>
    <mergeCell ref="M16:Q16"/>
    <mergeCell ref="R16:V16"/>
    <mergeCell ref="I7:L7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topLeftCell="A16" workbookViewId="0">
      <selection activeCell="H11" sqref="H11"/>
    </sheetView>
  </sheetViews>
  <sheetFormatPr defaultRowHeight="15.6" x14ac:dyDescent="0.3"/>
  <cols>
    <col min="1" max="1" width="52.69921875" customWidth="1"/>
    <col min="2" max="2" width="16.19921875" customWidth="1"/>
    <col min="3" max="3" width="11.8984375" customWidth="1"/>
  </cols>
  <sheetData>
    <row r="3" spans="1:3" x14ac:dyDescent="0.3">
      <c r="A3" s="1"/>
    </row>
    <row r="6" spans="1:3" ht="35.25" customHeight="1" x14ac:dyDescent="0.3">
      <c r="A6" s="96" t="s">
        <v>91</v>
      </c>
      <c r="B6" s="132" t="s">
        <v>92</v>
      </c>
      <c r="C6" s="133" t="s">
        <v>93</v>
      </c>
    </row>
    <row r="7" spans="1:3" ht="18" customHeight="1" x14ac:dyDescent="0.3">
      <c r="A7" s="96"/>
      <c r="B7" s="96"/>
      <c r="C7" s="96"/>
    </row>
    <row r="8" spans="1:3" ht="37.5" customHeight="1" x14ac:dyDescent="0.3">
      <c r="A8" s="97" t="s">
        <v>107</v>
      </c>
      <c r="B8" s="124">
        <v>1</v>
      </c>
      <c r="C8" s="124">
        <v>2</v>
      </c>
    </row>
    <row r="9" spans="1:3" ht="34.5" customHeight="1" x14ac:dyDescent="0.3">
      <c r="A9" s="97" t="s">
        <v>106</v>
      </c>
      <c r="B9" s="124">
        <v>1</v>
      </c>
      <c r="C9" s="124">
        <v>2</v>
      </c>
    </row>
    <row r="10" spans="1:3" ht="18.75" customHeight="1" x14ac:dyDescent="0.3">
      <c r="A10" s="97" t="s">
        <v>116</v>
      </c>
      <c r="B10" s="124">
        <v>1</v>
      </c>
      <c r="C10" s="124">
        <v>1</v>
      </c>
    </row>
    <row r="11" spans="1:3" ht="32.25" customHeight="1" x14ac:dyDescent="0.3">
      <c r="A11" s="97" t="s">
        <v>46</v>
      </c>
      <c r="B11" s="124">
        <v>1</v>
      </c>
      <c r="C11" s="124">
        <v>1</v>
      </c>
    </row>
    <row r="12" spans="1:3" ht="17.25" customHeight="1" x14ac:dyDescent="0.3">
      <c r="A12" s="97" t="s">
        <v>120</v>
      </c>
      <c r="B12" s="124">
        <v>1</v>
      </c>
      <c r="C12" s="124">
        <v>2</v>
      </c>
    </row>
    <row r="13" spans="1:3" ht="34.5" customHeight="1" x14ac:dyDescent="0.3">
      <c r="A13" s="97" t="s">
        <v>117</v>
      </c>
      <c r="B13" s="124">
        <v>1</v>
      </c>
      <c r="C13" s="124">
        <v>1</v>
      </c>
    </row>
    <row r="14" spans="1:3" ht="31.5" customHeight="1" x14ac:dyDescent="0.3">
      <c r="A14" s="97" t="s">
        <v>118</v>
      </c>
      <c r="B14" s="124">
        <v>1</v>
      </c>
      <c r="C14" s="124">
        <v>1</v>
      </c>
    </row>
    <row r="15" spans="1:3" ht="31.5" customHeight="1" x14ac:dyDescent="0.3">
      <c r="A15" s="97" t="s">
        <v>119</v>
      </c>
      <c r="B15" s="124">
        <v>1</v>
      </c>
      <c r="C15" s="124">
        <v>2</v>
      </c>
    </row>
    <row r="16" spans="1:3" ht="18" customHeight="1" x14ac:dyDescent="0.3">
      <c r="A16" s="97" t="s">
        <v>94</v>
      </c>
      <c r="B16" s="124">
        <v>34</v>
      </c>
      <c r="C16" s="124">
        <v>56</v>
      </c>
    </row>
    <row r="17" spans="1:5" ht="19.5" customHeight="1" x14ac:dyDescent="0.3">
      <c r="A17" s="97" t="s">
        <v>109</v>
      </c>
      <c r="B17" s="124">
        <v>34</v>
      </c>
      <c r="C17" s="124">
        <v>34</v>
      </c>
      <c r="E17" t="s">
        <v>127</v>
      </c>
    </row>
    <row r="18" spans="1:5" ht="20.25" customHeight="1" x14ac:dyDescent="0.3">
      <c r="A18" s="97" t="s">
        <v>110</v>
      </c>
      <c r="B18" s="124">
        <v>34</v>
      </c>
      <c r="C18" s="124">
        <v>93</v>
      </c>
    </row>
    <row r="19" spans="1:5" ht="22.5" customHeight="1" x14ac:dyDescent="0.3">
      <c r="A19" s="97" t="s">
        <v>108</v>
      </c>
      <c r="B19" s="124">
        <v>66</v>
      </c>
      <c r="C19" s="124">
        <v>155</v>
      </c>
    </row>
    <row r="20" spans="1:5" ht="21" customHeight="1" x14ac:dyDescent="0.3">
      <c r="A20" s="97" t="s">
        <v>95</v>
      </c>
      <c r="B20" s="124">
        <v>1</v>
      </c>
      <c r="C20" s="124">
        <v>8</v>
      </c>
    </row>
    <row r="21" spans="1:5" ht="21" customHeight="1" x14ac:dyDescent="0.3">
      <c r="A21" s="97" t="s">
        <v>111</v>
      </c>
      <c r="B21" s="124">
        <v>1</v>
      </c>
      <c r="C21" s="124">
        <v>5</v>
      </c>
    </row>
    <row r="22" spans="1:5" ht="41.25" customHeight="1" x14ac:dyDescent="0.3">
      <c r="A22" s="97" t="s">
        <v>112</v>
      </c>
      <c r="B22" s="124">
        <v>5</v>
      </c>
      <c r="C22" s="124">
        <v>31</v>
      </c>
    </row>
    <row r="23" spans="1:5" ht="52.5" customHeight="1" x14ac:dyDescent="0.3">
      <c r="A23" s="97" t="s">
        <v>113</v>
      </c>
      <c r="B23" s="124">
        <v>13</v>
      </c>
      <c r="C23" s="124">
        <v>101</v>
      </c>
    </row>
    <row r="24" spans="1:5" ht="52.5" customHeight="1" x14ac:dyDescent="0.3">
      <c r="A24" s="97" t="s">
        <v>124</v>
      </c>
      <c r="B24" s="124">
        <v>1</v>
      </c>
      <c r="C24" s="124">
        <v>5</v>
      </c>
    </row>
    <row r="25" spans="1:5" ht="20.25" customHeight="1" x14ac:dyDescent="0.3">
      <c r="A25" s="97" t="s">
        <v>125</v>
      </c>
      <c r="B25" s="124">
        <v>1</v>
      </c>
      <c r="C25" s="124">
        <v>2</v>
      </c>
    </row>
    <row r="26" spans="1:5" ht="21.75" customHeight="1" x14ac:dyDescent="0.3">
      <c r="A26" s="97" t="s">
        <v>126</v>
      </c>
      <c r="B26" s="124">
        <v>1</v>
      </c>
      <c r="C26" s="124">
        <v>6</v>
      </c>
    </row>
    <row r="27" spans="1:5" ht="23.25" customHeight="1" x14ac:dyDescent="0.3">
      <c r="A27" s="10" t="s">
        <v>65</v>
      </c>
      <c r="B27" s="98"/>
      <c r="C27" s="124">
        <f>C8+C9+C10+C11+C12+C13+C14+C15+C16+C17+C18+C19+C20+C21+C22+C23+C24+C25+C26</f>
        <v>508</v>
      </c>
    </row>
  </sheetData>
  <pageMargins left="0.9055118110236221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9"/>
  <sheetViews>
    <sheetView zoomScale="85" zoomScaleNormal="85" workbookViewId="0">
      <selection activeCell="C6" sqref="C6"/>
    </sheetView>
  </sheetViews>
  <sheetFormatPr defaultColWidth="9" defaultRowHeight="35.4" x14ac:dyDescent="0.6"/>
  <cols>
    <col min="1" max="1" width="88.8984375" style="128" customWidth="1"/>
    <col min="2" max="2" width="16.19921875" style="128" customWidth="1"/>
    <col min="3" max="3" width="17.19921875" style="128" customWidth="1"/>
    <col min="4" max="16384" width="9" style="128"/>
  </cols>
  <sheetData>
    <row r="2" spans="1:1" ht="61.2" x14ac:dyDescent="1.05">
      <c r="A2" s="129"/>
    </row>
    <row r="5" spans="1:1" ht="45.6" x14ac:dyDescent="0.75">
      <c r="A5" s="131" t="s">
        <v>121</v>
      </c>
    </row>
    <row r="6" spans="1:1" ht="45.6" x14ac:dyDescent="0.75">
      <c r="A6" s="131" t="s">
        <v>122</v>
      </c>
    </row>
    <row r="7" spans="1:1" ht="45.6" x14ac:dyDescent="0.75">
      <c r="A7" s="131" t="s">
        <v>123</v>
      </c>
    </row>
    <row r="8" spans="1:1" ht="45.6" x14ac:dyDescent="0.75">
      <c r="A8" s="131" t="s">
        <v>231</v>
      </c>
    </row>
    <row r="9" spans="1:1" ht="46.2" x14ac:dyDescent="0.8">
      <c r="A9" s="130"/>
    </row>
  </sheetData>
  <pageMargins left="0.9055118110236221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f07adec3-9edc-4ba9-a947-c557adee0635" xsi:nil="true"/>
    <DocDate xmlns="f07adec3-9edc-4ba9-a947-c557adee0635" xsi:nil="true"/>
    <_x0422__x0438__x043f__x044b__x0020__x0434__x043e__x043a__x0443__x043c__x0435__x043d__x0442__x043e__x0432_ xmlns="5966304b-10be-46df-8d42-f2d63a226500">61</_x0422__x0438__x043f__x044b__x0020__x0434__x043e__x043a__x0443__x043c__x0435__x043d__x0442__x043e__x0432_>
    <_x0422__x0438__x043f__x0020__x0434__x043e__x043a__x0443__x043c__x0435__x043d__x0442__x0430_1 xmlns="5966304b-10be-46df-8d42-f2d63a226500">98</_x0422__x0438__x043f__x0020__x0434__x043e__x043a__x0443__x043c__x0435__x043d__x0442__x0430_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8AEB2464F06C643B2FB982FC89B939B" ma:contentTypeVersion="6" ma:contentTypeDescription="Создание документа." ma:contentTypeScope="" ma:versionID="f42dce31b206b64abae2c3dfea608b7d">
  <xsd:schema xmlns:xsd="http://www.w3.org/2001/XMLSchema" xmlns:xs="http://www.w3.org/2001/XMLSchema" xmlns:p="http://schemas.microsoft.com/office/2006/metadata/properties" xmlns:ns2="f07adec3-9edc-4ba9-a947-c557adee0635" xmlns:ns3="5966304b-10be-46df-8d42-f2d63a226500" targetNamespace="http://schemas.microsoft.com/office/2006/metadata/properties" ma:root="true" ma:fieldsID="191d94c2304bae200b21b28a22c538f8" ns2:_="" ns3:_="">
    <xsd:import namespace="f07adec3-9edc-4ba9-a947-c557adee0635"/>
    <xsd:import namespace="5966304b-10be-46df-8d42-f2d63a226500"/>
    <xsd:element name="properties">
      <xsd:complexType>
        <xsd:sequence>
          <xsd:element name="documentManagement">
            <xsd:complexType>
              <xsd:all>
                <xsd:element ref="ns2:DocDate" minOccurs="0"/>
                <xsd:element ref="ns2:Description" minOccurs="0"/>
                <xsd:element ref="ns3:_x0422__x0438__x043f__x044b__x0020__x0434__x043e__x043a__x0443__x043c__x0435__x043d__x0442__x043e__x0432_" minOccurs="0"/>
                <xsd:element ref="ns3:_x0422__x0438__x043f__x0020__x0434__x043e__x043a__x0443__x043c__x0435__x043d__x0442__x0430_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ocDate" ma:index="8" nillable="true" ma:displayName="Дата документа" ma:format="DateOnly" ma:internalName="DocDate">
      <xsd:simpleType>
        <xsd:restriction base="dms:DateTime"/>
      </xsd:simpleType>
    </xsd:element>
    <xsd:element name="Description" ma:index="9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6304b-10be-46df-8d42-f2d63a226500" elementFormDefault="qualified">
    <xsd:import namespace="http://schemas.microsoft.com/office/2006/documentManagement/types"/>
    <xsd:import namespace="http://schemas.microsoft.com/office/infopath/2007/PartnerControls"/>
    <xsd:element name="_x0422__x0438__x043f__x044b__x0020__x0434__x043e__x043a__x0443__x043c__x0435__x043d__x0442__x043e__x0432_" ma:index="10" nillable="true" ma:displayName="Тип документа" ma:list="{f5c39836-466e-4a7a-aa87-239eb2851359}" ma:internalName="_x0422__x0438__x043f__x044b__x0020__x0434__x043e__x043a__x0443__x043c__x0435__x043d__x0442__x043e__x0432_" ma:readOnly="false" ma:showField="Title">
      <xsd:simpleType>
        <xsd:restriction base="dms:Lookup"/>
      </xsd:simpleType>
    </xsd:element>
    <xsd:element name="_x0422__x0438__x043f__x0020__x0434__x043e__x043a__x0443__x043c__x0435__x043d__x0442__x0430_1" ma:index="11" nillable="true" ma:displayName="Тип документа1" ma:list="{9e383f00-011e-4d84-9f7f-f6b6e566eb5f}" ma:internalName="_x0422__x0438__x043f__x0020__x0434__x043e__x043a__x0443__x043c__x0435__x043d__x0442__x0430_1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9A98D4-A8AA-4B57-89E1-31122CFE00D0}">
  <ds:schemaRefs>
    <ds:schemaRef ds:uri="http://purl.org/dc/elements/1.1/"/>
    <ds:schemaRef ds:uri="http://purl.org/dc/dcmitype/"/>
    <ds:schemaRef ds:uri="5966304b-10be-46df-8d42-f2d63a22650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f07adec3-9edc-4ba9-a947-c557adee0635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2F8BC58-4C52-472C-9966-E1D9C646A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adec3-9edc-4ba9-a947-c557adee0635"/>
    <ds:schemaRef ds:uri="5966304b-10be-46df-8d42-f2d63a226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2793BC-DD3E-4493-AB20-6E0788678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Расшифровка затрат</vt:lpstr>
      <vt:lpstr>приложение 6.1</vt:lpstr>
      <vt:lpstr>приложение 6.3</vt:lpstr>
      <vt:lpstr>приложение 7.1</vt:lpstr>
      <vt:lpstr>приложение 7.2</vt:lpstr>
      <vt:lpstr>приложение 9 с расшиф</vt:lpstr>
      <vt:lpstr>приложение 9</vt:lpstr>
      <vt:lpstr>Содерж</vt:lpstr>
      <vt:lpstr>титул</vt:lpstr>
      <vt:lpstr>Лист2</vt:lpstr>
      <vt:lpstr>'приложение 6.1'!Заголовки_для_печати</vt:lpstr>
      <vt:lpstr>'приложение 7.1'!Заголовки_для_печати</vt:lpstr>
      <vt:lpstr>'приложение 7.2'!Заголовки_для_печати</vt:lpstr>
      <vt:lpstr>'Расшифровка затрат'!Заголовки_для_печати</vt:lpstr>
      <vt:lpstr>'приложение 6.3'!Область_печати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Kudryashov_YM</dc:creator>
  <cp:lastModifiedBy>pts18</cp:lastModifiedBy>
  <cp:lastPrinted>2017-03-12T22:41:24Z</cp:lastPrinted>
  <dcterms:created xsi:type="dcterms:W3CDTF">2009-07-27T10:10:26Z</dcterms:created>
  <dcterms:modified xsi:type="dcterms:W3CDTF">2017-03-12T22:45:58Z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0x010100A8AEB2464F06C643B2FB982FC89B939B</vt:lpwstr>
  </property>
  <property fmtid="{D5CDD505-2E9C-101B-9397-08002B2CF9AE}" pid="3" name="vti_description">
    <vt:lpwstr>&lt;div&gt;Формы к приказу&lt;/div&gt;</vt:lpwstr>
  </property>
</Properties>
</file>