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2600" windowHeight="12135"/>
  </bookViews>
  <sheets>
    <sheet name="кап. ремонт на 2014г." sheetId="1" r:id="rId1"/>
  </sheets>
  <definedNames>
    <definedName name="_xlnm.Print_Area" localSheetId="0">'кап. ремонт на 2014г.'!$A$1:$M$290</definedName>
  </definedNames>
  <calcPr calcId="144525"/>
</workbook>
</file>

<file path=xl/calcChain.xml><?xml version="1.0" encoding="utf-8"?>
<calcChain xmlns="http://schemas.openxmlformats.org/spreadsheetml/2006/main">
  <c r="F65" i="1" l="1"/>
  <c r="E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E152" i="1" l="1"/>
  <c r="H151" i="1"/>
  <c r="G151" i="1"/>
  <c r="F223" i="1" l="1"/>
  <c r="E237" i="1"/>
  <c r="F221" i="1"/>
  <c r="G149" i="1" l="1"/>
  <c r="H149" i="1"/>
  <c r="G150" i="1"/>
  <c r="H150" i="1"/>
  <c r="G148" i="1" l="1"/>
  <c r="H148" i="1"/>
  <c r="E98" i="1"/>
  <c r="G97" i="1"/>
  <c r="H97" i="1"/>
  <c r="H147" i="1" l="1"/>
  <c r="G147" i="1"/>
  <c r="F152" i="1"/>
  <c r="F218" i="1" l="1"/>
  <c r="E218" i="1"/>
  <c r="G295" i="1" l="1"/>
  <c r="H295" i="1"/>
  <c r="G68" i="1" l="1"/>
  <c r="H68" i="1"/>
  <c r="G69" i="1"/>
  <c r="H69" i="1"/>
  <c r="G70" i="1"/>
  <c r="H70" i="1"/>
  <c r="G71" i="1"/>
  <c r="H71" i="1"/>
  <c r="G72" i="1"/>
  <c r="H72" i="1"/>
  <c r="H199" i="1" l="1"/>
  <c r="H198" i="1"/>
  <c r="H197" i="1"/>
  <c r="H196" i="1"/>
  <c r="H195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68" i="1"/>
  <c r="H169" i="1"/>
  <c r="H170" i="1"/>
  <c r="H171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55" i="1"/>
  <c r="G199" i="1"/>
  <c r="G198" i="1"/>
  <c r="G197" i="1"/>
  <c r="G196" i="1"/>
  <c r="G195" i="1"/>
  <c r="G193" i="1"/>
  <c r="G192" i="1"/>
  <c r="G191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0" i="1"/>
  <c r="G171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55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0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G152" i="1" l="1"/>
  <c r="H152" i="1"/>
  <c r="H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H14" i="1"/>
  <c r="H15" i="1"/>
  <c r="H16" i="1"/>
  <c r="H17" i="1"/>
  <c r="H18" i="1"/>
  <c r="H19" i="1"/>
  <c r="H20" i="1"/>
  <c r="H13" i="1"/>
  <c r="G14" i="1"/>
  <c r="G15" i="1"/>
  <c r="G16" i="1"/>
  <c r="G17" i="1"/>
  <c r="G18" i="1"/>
  <c r="G19" i="1"/>
  <c r="G20" i="1"/>
  <c r="G13" i="1"/>
  <c r="F21" i="1" l="1"/>
  <c r="E21" i="1"/>
  <c r="E206" i="1" l="1"/>
  <c r="E205" i="1"/>
  <c r="E204" i="1"/>
  <c r="E279" i="1" s="1"/>
  <c r="E203" i="1"/>
  <c r="H193" i="1" l="1"/>
  <c r="F199" i="1"/>
  <c r="F191" i="1"/>
  <c r="F185" i="1"/>
  <c r="F173" i="1"/>
  <c r="F176" i="1"/>
  <c r="G175" i="1"/>
  <c r="F197" i="1"/>
  <c r="F195" i="1"/>
  <c r="F198" i="1"/>
  <c r="F193" i="1" l="1"/>
  <c r="H192" i="1"/>
  <c r="F192" i="1"/>
  <c r="H191" i="1"/>
  <c r="F206" i="1" l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69" i="1"/>
  <c r="F170" i="1"/>
  <c r="F171" i="1"/>
  <c r="F155" i="1"/>
  <c r="E278" i="1"/>
  <c r="F98" i="1"/>
  <c r="F205" i="1" l="1"/>
  <c r="G98" i="1"/>
  <c r="H218" i="1" l="1"/>
  <c r="G218" i="1"/>
  <c r="G221" i="1"/>
  <c r="H221" i="1" s="1"/>
  <c r="G222" i="1"/>
  <c r="H222" i="1" s="1"/>
  <c r="G223" i="1"/>
  <c r="H223" i="1" s="1"/>
  <c r="G224" i="1"/>
  <c r="H224" i="1" s="1"/>
  <c r="E225" i="1"/>
  <c r="F225" i="1"/>
  <c r="G225" i="1" l="1"/>
  <c r="H225" i="1"/>
  <c r="E281" i="1" l="1"/>
  <c r="E280" i="1" l="1"/>
  <c r="E276" i="1" l="1"/>
  <c r="F280" i="1"/>
  <c r="F281" i="1" l="1"/>
  <c r="F276" i="1" l="1"/>
  <c r="H237" i="1" l="1"/>
  <c r="G237" i="1"/>
  <c r="H21" i="1" l="1"/>
  <c r="G21" i="1"/>
  <c r="H276" i="1" l="1"/>
  <c r="G276" i="1"/>
</calcChain>
</file>

<file path=xl/sharedStrings.xml><?xml version="1.0" encoding="utf-8"?>
<sst xmlns="http://schemas.openxmlformats.org/spreadsheetml/2006/main" count="1073" uniqueCount="311">
  <si>
    <t>Директор  МУП "Уссурийск-Электросеть"</t>
  </si>
  <si>
    <t>Главный инженер МУП "Уссурийск-Электросеть"</t>
  </si>
  <si>
    <t xml:space="preserve">  План </t>
  </si>
  <si>
    <t>Капитального ремонта на объектах электроснабжения МУП "Уссурийск-Электросеть"</t>
  </si>
  <si>
    <t>№ п\п</t>
  </si>
  <si>
    <t>Наименование работ</t>
  </si>
  <si>
    <t>Ед. измерен</t>
  </si>
  <si>
    <t xml:space="preserve">Стоимость                                ( тыс. руб.) </t>
  </si>
  <si>
    <t>Источник финансирования</t>
  </si>
  <si>
    <t>Примечание</t>
  </si>
  <si>
    <t xml:space="preserve"> СМР </t>
  </si>
  <si>
    <t xml:space="preserve">В т.ч. материалы </t>
  </si>
  <si>
    <t>км.</t>
  </si>
  <si>
    <t>оп.</t>
  </si>
  <si>
    <t>шт.</t>
  </si>
  <si>
    <t>прокладка</t>
  </si>
  <si>
    <t>шт</t>
  </si>
  <si>
    <t>м2</t>
  </si>
  <si>
    <t>РСУ</t>
  </si>
  <si>
    <t>ремонт дверей</t>
  </si>
  <si>
    <t>РСУ, КЛЭП</t>
  </si>
  <si>
    <t>ремонт отмосток</t>
  </si>
  <si>
    <t>"____"___________________  2013 г.</t>
  </si>
  <si>
    <t>на 2014 год</t>
  </si>
  <si>
    <t>Зам. нач. РЭС по службе ВЛЭП Мишуров О.В.</t>
  </si>
  <si>
    <t>Ф-4 пст "УМЗ" выход с ПС</t>
  </si>
  <si>
    <t>ТП 336 - быт по ул. Победы от ж/д № 30 до ж/д № 1; пер. Южный от ж/д № 1 до ж/д №12</t>
  </si>
  <si>
    <t>ТП 623 - быт по ул. Степана Разина от ж/д № 6 до ж/д № 12</t>
  </si>
  <si>
    <t>ТП 357 - быт по ул. Фурманова от ж/д 25 до ж/д № 42</t>
  </si>
  <si>
    <t>Начальник РЭС Голубков А.В.</t>
  </si>
  <si>
    <t>мастер РСУ Гальцев     М.А.</t>
  </si>
  <si>
    <t>ТП 762 - быт по ул. Полушкина многоквартирные дома № 51, 49, 47-а, 45-а</t>
  </si>
  <si>
    <t>1-2</t>
  </si>
  <si>
    <t>2</t>
  </si>
  <si>
    <t>1</t>
  </si>
  <si>
    <t>3</t>
  </si>
  <si>
    <t>3-4</t>
  </si>
  <si>
    <t>дополнительная информация</t>
  </si>
  <si>
    <t>ОЗП</t>
  </si>
  <si>
    <t>2-3</t>
  </si>
  <si>
    <t>инвестиционная программа</t>
  </si>
  <si>
    <t xml:space="preserve">количество </t>
  </si>
  <si>
    <t>1-4</t>
  </si>
  <si>
    <t>Разъединитель высоковольтный  (РВ-10/400, РВз-10/400, РЛНД-10/400)</t>
  </si>
  <si>
    <t xml:space="preserve">Вводной рубильник (на ток 1000А, 1600А, 2000А, 2500А) </t>
  </si>
  <si>
    <t>Линейный рубильник (на ток 100А, 250А, 400А)</t>
  </si>
  <si>
    <t>ответственный за выполнение</t>
  </si>
  <si>
    <t xml:space="preserve">Ф-4 п.ст. "Уссурийск-1" отпайка  концевая - анкерная опора  через Владивостокское шоссе - А опора  </t>
  </si>
  <si>
    <t>перекладка</t>
  </si>
  <si>
    <t>ТП 61 - быт по ул. Розинская от ж/д №75 до ж/д №34-а, ж/д по ул. Калугина, ул. Кузнечная</t>
  </si>
  <si>
    <t>ИТОГО:</t>
  </si>
  <si>
    <t>Установка КТП (проходного типа) на ВЛ-6 кВ ТП-402 - ТП-321, а также монтаж ВЛИ-0,4 кВ от проектируемого КТП до границ участка А. Кушнира, 47</t>
  </si>
  <si>
    <t>Реконструкция РУ-0,4 кВ ТП-271 - замена оборудования в РУ-0,4 кВ - установка по три панели ЩО-70 линейных две вводные с рубильниками РЕ и вводными автоматами на каждой секции шин, секционная панель, установка второго трансформатора 630 кВА, полная замена всей ошиновки. Ленинградская, 41-е/1</t>
  </si>
  <si>
    <t>Реконструкция РУ-6 кВ ТП-785 - установка дополнительных камер КСО, шинного моста, замена оборудования в РУ-0,4 кВ - установка по три панели ЩО-70 линейных две вводные с рубильниками РЕ и вводными автоматами на каждой секции шин, секционная панель, установка второго трансформатора, полная замена всей ошиновки. Пр. Блюхера, 3</t>
  </si>
  <si>
    <t xml:space="preserve">Установка двух КТП-ВС на ВЛ-6 кВ ТП-787-ТП-756 ул. Ясная (на 25 кВА и 40 кВА) </t>
  </si>
  <si>
    <t>Установка двух КТП-ВС в районе малоэтажной застройки ул. Вострецова, 145 (ориентир) (по 25 кВА каждая)</t>
  </si>
  <si>
    <t>Реконструкция РУ-6 кВ ТП-473 - установка дополнительных камер КСО, замена оборудования в РУ-0,4 кВ - установка по три панели ЩО-70 линейных две вводные с рубильниками РЕ и вводными автоматами на каждой секции шин, секционная панель, установка второго трансформатора, полная замена всей ошиновки. Комплексная многоэтажная застройка - ул. Сергея Ушакова,45 (ор.) 40 м на север</t>
  </si>
  <si>
    <t>км</t>
  </si>
  <si>
    <t xml:space="preserve">          _________________  А.С.Дорохин</t>
  </si>
  <si>
    <t>ТП 643 - ТП 620 замена 3-х деревянных промежуточных опор № 8, 9, 10 и деревянной анкерно - угловой опоры № 11 (рядом с железной дорогой)</t>
  </si>
  <si>
    <t>ТП 715 - ТП 719 замена концевой анкерной опоры №1 по ул. Воровского - ул. Хабаровская</t>
  </si>
  <si>
    <t>Ф5, Ф6 п.ст. "Коммунар" - ТП 830  замена 2-х деревянных концевых  анкерных опор №19, №20</t>
  </si>
  <si>
    <r>
      <t>КТП-ВС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быт (Хутор) по ул. Владивостокское шоссе (дамба) ж/дома № 145, 145-а, 145-б, 147</t>
    </r>
  </si>
  <si>
    <t>Начальник отдела ПР и ТП Мартынюк И.А.</t>
  </si>
  <si>
    <t xml:space="preserve">                        Согласовано:</t>
  </si>
  <si>
    <t xml:space="preserve">                                                                                            2.  Капитальный ремонт ВЛ-0,4 кВ (с установкой опор и подвеской проводов)</t>
  </si>
  <si>
    <t>ТП-715 – ТП-717 замена концевой анкерной опоры № 1 по ул. Воровского - ул. Слободская</t>
  </si>
  <si>
    <t>Установка КТП-250кВА в г. Воздвиженка</t>
  </si>
  <si>
    <t>Установка КТП - проходного типа, в районе Березнюковской застройки</t>
  </si>
  <si>
    <t>Ф-7 пст "ЛРЗ" - РП 12  (с прокладкой ВОЛС)</t>
  </si>
  <si>
    <t>Реконструкция участка линии Ф-7 от п.ст. "ЛРЗ" в районе ул. Тургенева - ул. Пролетарская, 181</t>
  </si>
  <si>
    <t>ТП-362 РУ-6 кВ ячейка ввода Ф-4 пс "Кожзавод" – "шьёт" концевая заделка</t>
  </si>
  <si>
    <t>ТП-763 РЛНД-6 кВ – выгорели губки</t>
  </si>
  <si>
    <t>ТП-237 РУ-6 кВ ячейка ввода ТП-262 – очень туго работает привод – необходима ревизия</t>
  </si>
  <si>
    <t>ТП-40 РУ-0,4 кВ помещение тр-ра – отсутствуют входные лестницы</t>
  </si>
  <si>
    <t>ТП-408 РУ-6 кВ ячейка ввода ТП-411 (1) – не отключается ВНП</t>
  </si>
  <si>
    <t>ТП-70 РУ-6 кВ ячейка ввода ТП-74 (2) – "светляк" сборной шины к ВН фаза А</t>
  </si>
  <si>
    <t>ТП-711 РУ-0,4 кВ Р-0,4 кВ ул. Весенняя– перегрев отходящих шлейфов (50мм2) – плавится изоляция по линии СИП-95</t>
  </si>
  <si>
    <t>ПС "Междуречье" РУ-6 кВ ячейка Ф-5 – отгорел заземляющий тросит КЛ от наконечника</t>
  </si>
  <si>
    <t xml:space="preserve">ТП-210 РУ-6 кВ ячейка ввода ТП-179, 108 – требуется регулировка и ревизия ВН-16 </t>
  </si>
  <si>
    <t>ТП-28 РУ-6 кВ ячейка ввода ТП-39 сильно греется подвижный пружинный контакт фаза "С"</t>
  </si>
  <si>
    <t>ТП-469 РУ-0,4 кВ Р-0,4 кВ "Тургенева,25" – не отключается (левый нижний)</t>
  </si>
  <si>
    <t>ТП-238 РУ-0,4 , ввод Т-1 – сильно греется нож РВ-0,4 кВ</t>
  </si>
  <si>
    <t>ТП-406 РУ-6 кВ ввод ТП-403 – нет дугогасительной камеры на ВН-6 кВ фаза "В"</t>
  </si>
  <si>
    <t>ТП-804 РУ-6 кВ ввод ТП-805 – нет дугогасительных камер на ВН</t>
  </si>
  <si>
    <t>ТП-805 РУ-6 кВ ввод ТП-804 – нет дугогасящих камер на ВН</t>
  </si>
  <si>
    <t>ТП-473  Т-2 – течёт масло из-под "0" шпильки</t>
  </si>
  <si>
    <t>ВЛИ-0,4 кВ</t>
  </si>
  <si>
    <t xml:space="preserve"> Реконструкция ВЛ-0,4 кВ от КТП-462 - до границ участка Пролетарская, 182</t>
  </si>
  <si>
    <t>Реконструкция ВЛ от КТП-718 - полнофазный режим по ул. Коршунова</t>
  </si>
  <si>
    <t>Реконструкция ВЛ от КТП-774 пер. Рессорный</t>
  </si>
  <si>
    <t>Реконструкция ВЛ улица Благовещенская от КТП-778</t>
  </si>
  <si>
    <t>Реконструкция ВЛ-0,4 кВ по улица Локомотивная (от ж/д № 71 до конца улицы)</t>
  </si>
  <si>
    <t>Реконструкция ВЛ от КТП-796 - полнофазный режим (от ул. Урицкого до ул. Хабаровская)</t>
  </si>
  <si>
    <t>Реконструкция ВЛ-0,4 кВ по ул. Резервная</t>
  </si>
  <si>
    <t>Реконструкция ВЛ от улицы Маяковского по 1-ому переулку Маяковского</t>
  </si>
  <si>
    <t>Реконструкция ВЛ от ТП-357  - полнофазный режим по ул. Кочубея</t>
  </si>
  <si>
    <t>Реконструкция ВЛ от ТП-422  - полнофазный режим ул. Мичурина</t>
  </si>
  <si>
    <t>Реконструкция ВЛ-0,4 кВ по ул. Некрасова до границ участка Некрасова, 238</t>
  </si>
  <si>
    <t>Реконструкция ВЛ улица Механизаторов от ТП-516 а также выполнить монтаж участка до границ участка КНС МУП "Уссурийск-Водоканал"</t>
  </si>
  <si>
    <t>Реконструкция ВЛИ от ТП-721 дополнительный монтаж СИП4 95 с переходом через Воровского до перекрестка улиц Топоркова, Воровского</t>
  </si>
  <si>
    <t>Реконструкция ВЛ от КТП-708 по улице Ясная</t>
  </si>
  <si>
    <t>Реконструкция ВЛ от КТП-766 по улице Степаненко</t>
  </si>
  <si>
    <t>Реконструкция ВЛ улица Попова от ТП-713 до границ участка</t>
  </si>
  <si>
    <t>Реконструкция ВЛ улица Известковая от ТП-782 а также выполнить монтаж участка до границ участка</t>
  </si>
  <si>
    <t>Строительство ВЛЗ-6 кВ в с. Заречное от ВЛ-820-КТП-822 до границы участка Родниковая, 1 базовой станции сотовой связи.</t>
  </si>
  <si>
    <t>Ф-24 п.ст "Кожзавод" выход на А-опору</t>
  </si>
  <si>
    <t>КЛ-6 кВ</t>
  </si>
  <si>
    <t>Установка двух трансформаторной КТПН с двумя трансформаторами 2х250 кВА взамен однотрансформаторной КТП-778, строительство ВЛИ-0,4 кВ до границ участков строящихся индивидуальных жилых домов по ул. Нестерова</t>
  </si>
  <si>
    <t xml:space="preserve">км </t>
  </si>
  <si>
    <t>Строительство ВЛЗ-6 кВ от ТП-362 до Березнюковской застройки ТП (2-х-цепка)</t>
  </si>
  <si>
    <t>Строительство ВЛЗ-6 кВ от  Березнюковской застройки ТП до ТП-740</t>
  </si>
  <si>
    <t>Строительство ВЛЗ-6 кВ от  Березнюковской застройки ТП до ТП-701</t>
  </si>
  <si>
    <t xml:space="preserve">                                                                    3.  Ремонт КЛ-10/6 кВ (с учётом монтажа соединительных, мачтовых муфт и кабельных заделок)</t>
  </si>
  <si>
    <t xml:space="preserve">                                                                    4.  Ремонт КЛ-0,4 кВ (с учётом монтажа соединительных и мачтовых муфт и кабельных заделок)</t>
  </si>
  <si>
    <t xml:space="preserve">                                          5. Технологическое присоединение (ОПР и ТП)</t>
  </si>
  <si>
    <t xml:space="preserve">                                        6. Инвестиционная программа</t>
  </si>
  <si>
    <t xml:space="preserve">                                                                                                     7.  Капитальный ремонт строительной части ТП и РП  </t>
  </si>
  <si>
    <t xml:space="preserve">               8. Работы в ТП(РП) по установке оборудования, монтажу ТП (КТП)</t>
  </si>
  <si>
    <t xml:space="preserve">               9. План-график планово-предупредительного ремонта (ППР) оборудования ТП и РП</t>
  </si>
  <si>
    <t xml:space="preserve">ВЛ-0,4 кВ </t>
  </si>
  <si>
    <t>Начальник РЭС Голубков А.В.                          Мастер РСУ Гальцев М.А.</t>
  </si>
  <si>
    <t>КЛ-0,4кВ</t>
  </si>
  <si>
    <t xml:space="preserve">Строительство ЛЭП-6 кВ от ТП-360 до границы участка Московская, 20 (кулинарный цех "Валиолог"), в ТП-360 установить камеру КСО-386 в комплекте с вакуумным выключателем, выполнить её ошиновку                                                                                                                    ВЛ-6 кВ    </t>
  </si>
  <si>
    <t xml:space="preserve">         _________________  А.С. Чумак</t>
  </si>
  <si>
    <t xml:space="preserve">                        Утверждаю:</t>
  </si>
  <si>
    <t>Реконструкция ВЛ от п.ст." Воздвиженка" до КТП-250кВА</t>
  </si>
  <si>
    <t>ТП 205 - быт по ул. Володарского от ж/д № 32 до ж/д № 4; ул. Ленинградская ж/дома № 4-б, 9;      ул. Суханова ж/д № 4-а</t>
  </si>
  <si>
    <t xml:space="preserve">                                                                                         1.  Капитальный ремонт ВЛ-10/6 кВ (с установкой опор и подвеской проводов)</t>
  </si>
  <si>
    <t xml:space="preserve">КТП 250 кВА – А-опора в г. Воздвиженский </t>
  </si>
  <si>
    <t>ВСЕГО:</t>
  </si>
  <si>
    <t>КЛ 10/6кВ</t>
  </si>
  <si>
    <t xml:space="preserve">                                                                 ИТОГО:                                                       ВЛИ 0,4кВ</t>
  </si>
  <si>
    <t>ВЛЗ 10/6кВ</t>
  </si>
  <si>
    <t>РП-10 РУ-6 кВ, ячейка ввода ТП-56 – "шьёт" заделка</t>
  </si>
  <si>
    <t>ТП-362 РУ-6 кВ – нет привода секционного разъединителя (тяги) ТП-62 ячейка вводаТП-77 – требуется ревизия ВН-16 (дугогасит.камеры, ножи)</t>
  </si>
  <si>
    <t>ТП-336 РУ-6 кВ ячейка ввода ТП-146 – при отключении тянет дугу</t>
  </si>
  <si>
    <t>ТП-272 РУ-6 кВ ячейки падают. – закрепить, разрушен пол</t>
  </si>
  <si>
    <t>ТП-311 РУ-6 кВ ячейка ввода ТП-315 при включении тянет дугу</t>
  </si>
  <si>
    <t>ТП-319 РУ-6 кВ отгнила верхняя левая петля (высота двери около 4 м)</t>
  </si>
  <si>
    <t>ТП-344 РУ-6 кВ ячейка ввода ТП-303, отломана нижняя левая петля, дверь падает в ячейку</t>
  </si>
  <si>
    <t>ТП-210 РУ-6 кВ ячейка ввода ТП-108, не заходят ножи в дугогасящие камеры</t>
  </si>
  <si>
    <t>ТП-70 РУ-6 кВ ячейка ввода Ф-1 пс "Завод" не заходят дугогасящие ножи</t>
  </si>
  <si>
    <t>ТП-169 РУ-0,4 кВ ввод тр-ра, греется нож РВ-0,4 кВ фаза "С"</t>
  </si>
  <si>
    <t>ТП-469 РУ-0,4 кВ рубильник ж/д ул. Пролетарская,181 – отломана тяга (правый верхний)</t>
  </si>
  <si>
    <t>ТП-94 РУ-6 кВ – отломана левая нижняя петля – не работает привод секционного разъединителя 2С, не работают 3Н</t>
  </si>
  <si>
    <t>Всего: КЛ 10/6кВ</t>
  </si>
  <si>
    <t>Всего: ВЛЗ 10/6кВ</t>
  </si>
  <si>
    <t>Всего: ВЛИ 0,4кВ</t>
  </si>
  <si>
    <t>Всего: КЛ 0,4кВ</t>
  </si>
  <si>
    <t xml:space="preserve">Строительство ЛЭП-6 кВ, ТП (КТП) 2х400 – 1 шт.  ул. Калинина, 43                                              КЛ-6 кВ </t>
  </si>
  <si>
    <t>Прокладка кабельных линий от А-опоры по Выгонной до проектируемой 2 БКТП, прокладка двух кабельных линий от 422 до проектируемой 2 БКТП, установка 2 БКТП (2х1000) в центре электрических нагрузок, прокладка кабельных линий 0,4 кВ к объектам комплексной застройки по улицы Выгонная (ООО "РЕГИОН-П")                                                                                                                                КЛ-6 кВ</t>
  </si>
  <si>
    <t>Прокладка 4-х кабельных линий к двум многоквартирным ж/ д по улице Горького, 79 от ТП-222</t>
  </si>
  <si>
    <t xml:space="preserve">Строительство ВЛ-6 кВ, ТП (КТП), ВЛИ-0,4 кВ ул.Общественная, Заводская Севастопольская, Дружбы (установка 3-х 2БКТП (КТП: 4х400кВА - 2 шт, 2х630 кВА - 1шт.)                                                ВЛЗ-6 кВ </t>
  </si>
  <si>
    <t>Прокладка кабельной линии от КТП-742 до 2 БКТП установленной в районе жилого дома, Хабаровская, 56, установка 2 БКТП с трансформаторами 2х400 кВА, прокладка калельных линий 6 кВ от установленных опор ВЛ-6 кВ, а также прокладка кабельных линий 0,4 кВ от РУ-0,4 2 БКТП до установленных опор ВЛИ-0,4 кВ                                                                                                      ВЛИ-0,4 кВ</t>
  </si>
  <si>
    <t xml:space="preserve">Установка двух трансформаторной 2 БКТП (2х1000) в районе многоквартирного жилого дома по улице Крестьянская, 75 (ор) (ООО "Трест 34"), прокладка кабельных линий 6 кВ от РП-1 и от ТП-88, в РП- установить три вакуумных выключателя и выполнить их ошиновку, в ТП-88 установить камеру КСО-386 с ВНР-10 выполнить её ошиновку                                                                                                   КЛ-6 кВ   </t>
  </si>
  <si>
    <t>Дополнительная подвеска СИП 4х95 от ТП-5 до границы участка Калинина, 40                       ВЛИ-0,4 кВ</t>
  </si>
  <si>
    <t xml:space="preserve">Установка КТП (проходного типа) на ВЛ-6 кВ Ф-2 ПС "Мелькомбинат" - ТП-191 - от существующей ВЛ выполнить монтаж ВЛЗ-6 кВ до проектируемой КТПН проходного типа, выполнить монтаж ВЛИ-0,4 кВ от проектируемого КТП до границ участков подлежащих застройке в районе улицы Лазурной                                                                                                                                                                                                                          ВЛ-6 кВ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</si>
  <si>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Строительство ВЛ-6 кВ , ТП (КТП) 2х250 кВА - 2 шт., ВЛИ-0,4 кВ ул. Крылова, р-он филиала Юридич.института                                                                                                                                  ВЛ-6 кВ</t>
  </si>
  <si>
    <t xml:space="preserve">Монтаж ВЛЗ- 6 кВ от ТП-787 до проектрируемого 2 БКТП по улице Дубовая роща, установка 2 БКТП с двумя трансформаторами по 250 кВА, реконструкция существующей ВЛ-0,4 кВ улица Дубовая роща с переключением её на проектрируемое 2 БКТП                                                                                    ВЛ-6кВ </t>
  </si>
  <si>
    <t>КЛ 0,4кВ</t>
  </si>
  <si>
    <t>ТП 172  - быт по ул. Достоевского - ул. Нахимова</t>
  </si>
  <si>
    <t xml:space="preserve">Установка КТП-ВС-40 кВА на А опоре ВЛ-6 кВ Ф-4 п.ст. "Уссурийск-1" - ТП 145                                     (ул. Владивостокское шоссе, 145) </t>
  </si>
  <si>
    <t>прокладка 2-х кабельных линий 6кВ от Березнюковской КТП до А опоры</t>
  </si>
  <si>
    <t>ТП-752 Т1 – устранить течь масла</t>
  </si>
  <si>
    <t>ТП-108 РУ-6 кВ – замены губок ПК-6 кВ</t>
  </si>
  <si>
    <t>ТП-108 РУ-0,4 кВ – установить РВ</t>
  </si>
  <si>
    <t>ТП-752 РУ-0,4 кВ секционный выключатель – замена привода</t>
  </si>
  <si>
    <t>ТП-785 РУ-0,4 кВ – секционный рубильник фаза "С" – замена опорного изолятора</t>
  </si>
  <si>
    <t>ТП 109 - быт по ул. Октябрьская - Кузнечная - Калугина</t>
  </si>
  <si>
    <t>Установка новой КТП взамен КТП №714 по ул. Воровского</t>
  </si>
  <si>
    <t>Модернизация РП№ 2, 4; ТП№ 427, 713, 733, 748, 775, 776, 11, 43, 198, 232, 421, 820, 821, 830  с подключенными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</si>
  <si>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ТП-105 Т1, Т2 – течь масла</t>
  </si>
  <si>
    <t>Установка новой КТП взамен КТП №200 по ул. Советская, 15</t>
  </si>
  <si>
    <t>Ф 10 п.ст. "Новоникольск" - ТП 113 правка промежутосных опор №6, 9, 10; замена деревянных промежуточных опор №13, 19</t>
  </si>
  <si>
    <t>4</t>
  </si>
  <si>
    <t xml:space="preserve">ТП 199  – быт по ул. Михайловское шоссе, пер. Спасский </t>
  </si>
  <si>
    <t>2-4</t>
  </si>
  <si>
    <t>РДНД № 5 (ТП-717, 777, 700)  не включается – требуется ремонт или замена</t>
  </si>
  <si>
    <t>ТП 209 – СОШ №11, быт по ул. Пушкина до ж/дома №12</t>
  </si>
  <si>
    <t>КТП 328 - быт по ул. Столетова от ж/д № 3-а до ж/д №15-б</t>
  </si>
  <si>
    <t>ТП 600 - быт по ул. Новоникольское шоссе от ж/д №1 до Д/К "Родина" по ул. Артёмовская, 1-б</t>
  </si>
  <si>
    <t>ТП 94 –  быт по ул. Кирова ж/дома № 2, 4, 4-а, 6; по ул. Амурская ж/дома № 143-б, 82</t>
  </si>
  <si>
    <t>КТП 66 – быт по ул. Солдатская от ж/д № 1 до ж/д № 18</t>
  </si>
  <si>
    <t>КТП 308 – быт по ул. Владивостокское шоссе от ж/д № 3 до ж/д № 19,  ж/д № 29 до ж/д №53</t>
  </si>
  <si>
    <t>ТП 400 – быт по ул. Землемерная от ж/д № 10 до ж/д № 16</t>
  </si>
  <si>
    <t>ТП 764 – быт по ул. Полушкина от ж/д № 1 до ж/д № 30; пер. Снеговой от ж/д № 2 до ж/д №20</t>
  </si>
  <si>
    <t>ТП 745 - быт по ул. Садовая от ж/д № 73 в сторону ул. Воровского и от ж/д №73 в сторону ж/д    № 67 по ул. Общественная</t>
  </si>
  <si>
    <t>ТП 742 –  быт по ул. Хабаровская (нечётная сторона верх и низ, чётная до ж/д №20), совместно с уличным освещением по ул. Хабаровская</t>
  </si>
  <si>
    <t>ТП 715 – быт по ул. Хабаровская (обе стороны, нечётная сторона  совместно с уличным освещением),  пер. Луганский от ж/д № 3 до ж/д № 18; ул. Воровского (обе стороны) от ул. Садовая до ТП 715</t>
  </si>
  <si>
    <t>ТП 830 – СОШ №1 , котельная, территория УМУПТС (работы согл. с ПТО)</t>
  </si>
  <si>
    <t>ТП 789 – быт по ул. Заводская от ж/д № 10 до ж/д №24</t>
  </si>
  <si>
    <t>ТП 265 – быт по ул. Комсомольская от ж/д № 3 до ж/д № 9-а</t>
  </si>
  <si>
    <t xml:space="preserve">ТП 266 – быт по ул. Пушкина, Некрасова , магазин "Торжок" </t>
  </si>
  <si>
    <t>ТП 288 - быт по пер. Молодёжный от ж/д №1 до ж/д № 15, Минирынок</t>
  </si>
  <si>
    <t>ТП 2 - быт по ул. Тимирязева ж/д № 75, 73;  типография по ул. Тимирязева, 65</t>
  </si>
  <si>
    <t>ТП 421 – быт по ул. Чичерина ж/дома № 108, 110, 110-а, 151</t>
  </si>
  <si>
    <t>КТП 231 – быт по ул. Солдатская от ж/д № 35 до ж/д № 51; пер. Широкий ж/дома №2, 4</t>
  </si>
  <si>
    <t>ТП 27 – быт по ул. Орджоникидзе от ж/д № 53 до ж/д № 71</t>
  </si>
  <si>
    <t>ТП 40 – быт по ул. Вейса от ж/д № 70 до ж/д №10; ул. Кузнечная от ж/д №1 до ж/д №10 (Спецшкола); ул. Лазо от ж/д № 17 до ж/д № 25-а; на Городской парк</t>
  </si>
  <si>
    <t>ТП 424 - быт по ул. Бирюкова от ж/д № 7 до ж/д № 26; ул. Чичерина ж/дома № 120, 122, 124;       ул. Мичурина ж/дома № 6, 8, 8-а</t>
  </si>
  <si>
    <t>ТП 475 - быт по ул. Приморская на 2-х этаж. ж/д № 29-б, 2-х этаж. ж/д № 4 и ГСК "Водолей"</t>
  </si>
  <si>
    <t xml:space="preserve">ТП 84 - быт по ул. Ленинградская (2-х этаж.) от ж/д № 47 до ж/д № №33 </t>
  </si>
  <si>
    <t>КТП 462 - быт по ул. Пролетарская от ж/д № 57-а до ж/д № 94, пер. Корейский</t>
  </si>
  <si>
    <t>ТП 778 - быт по ул. Нестерова от ж/д № 16 до ж/д № 22-а</t>
  </si>
  <si>
    <t>КТП 81 - быт по ул. Волочаевская</t>
  </si>
  <si>
    <t>ТП 65 – быт по ул. Некрасова и котельная №30</t>
  </si>
  <si>
    <t>ТП 308 – быт по ул. Владивостокское шоссе</t>
  </si>
  <si>
    <t>ТП 734 - быт по ул. Общественная, ул. Красногвардейская, ул. Казачья</t>
  </si>
  <si>
    <t>ТП 38 – ТП-43 (с прокладкой ВОЛС)</t>
  </si>
  <si>
    <t>ТП 43 – ТП-44  (с прокладкой ВОЛС)</t>
  </si>
  <si>
    <t>ТП 72 – ТП-117  (с прокладкой ВОЛС)</t>
  </si>
  <si>
    <t>ТП 1 – ТП-22  (с прокладкой ВОЛС)</t>
  </si>
  <si>
    <t>ТП 22 – ТП-254  (с прокладкой ВОЛС)</t>
  </si>
  <si>
    <t>ТП 24 – ТП-255  (с прокладкой ВОЛС)</t>
  </si>
  <si>
    <t>ТП 30 – ТП-128  (с прокладкой ВОЛС)</t>
  </si>
  <si>
    <t>ТП 41 – ТП-45  (с прокладкой ВОЛС)</t>
  </si>
  <si>
    <t>ТП 65 – ТП-208  (с прокладкой ВОЛС)</t>
  </si>
  <si>
    <t>ТП 78 – ТП-79  (с прокладкой ВОЛС)</t>
  </si>
  <si>
    <t>ТП 59 – ТП-90  (с прокладкой ВОЛС)</t>
  </si>
  <si>
    <t>ТП 91 – ТП-104  (с прокладкой ВОЛС)</t>
  </si>
  <si>
    <t>ТП 96 – ТП-83  (с прокладкой ВОЛС)</t>
  </si>
  <si>
    <t>ТП 111 – ТП-119  (с прокладкой ВОЛС)</t>
  </si>
  <si>
    <t xml:space="preserve">ТП 168 – ТП-22  (с прокладкой ВОЛС) </t>
  </si>
  <si>
    <t>ТП 193 – ТП-129  (с прокладкой ВОЛС)</t>
  </si>
  <si>
    <t>ТП 206 – ТП-170  (с прокладкой ВОЛС)</t>
  </si>
  <si>
    <t>ТП 210 – ТП-108  (с прокладкой ВОЛС)</t>
  </si>
  <si>
    <t>РП 1 – ТП-237  (с прокладкой ВОЛС)</t>
  </si>
  <si>
    <t>ТП 271 – РП-5  (с прокладкой ВОЛС)</t>
  </si>
  <si>
    <t>ТП 775 – А-опора отпайка Ф-2 п.ст "Известковая"</t>
  </si>
  <si>
    <t>РП 8 – ТП-510  (с прокладкой ВОЛС)</t>
  </si>
  <si>
    <t>РП 8 – ТП-506  (с прокладкой ВОЛС)</t>
  </si>
  <si>
    <t>ТП 309 – Владивостокское шоссе, ж/д № 24</t>
  </si>
  <si>
    <t>ТП 309 – Владивостокское шоссе, ж/д № 24-б</t>
  </si>
  <si>
    <t>ТП 309 – Владивостокское шоссе, ж/д № 24-в</t>
  </si>
  <si>
    <t>ТП 188 – ул. Ленинградская, ж/д № 47-б</t>
  </si>
  <si>
    <t>ТП 230 – ул. Некрасова, ж/д № 128-а</t>
  </si>
  <si>
    <t xml:space="preserve">ТП 230 – ул. Некрасова, ж/д № 128-б </t>
  </si>
  <si>
    <t>ТП 230 – административное здание "Взрывпрома"</t>
  </si>
  <si>
    <t>ТП 230 – ул. Некрасова, ж/д № 128-в</t>
  </si>
  <si>
    <t>ТП 473 – ул. Вокзальная дамба, ж/д № 28 (10 подъездов)</t>
  </si>
  <si>
    <t>ТП 209 - ул. Пушкина, ж/д №16-в</t>
  </si>
  <si>
    <t>ТП 209 - ул. Пушкина, ж/д №22</t>
  </si>
  <si>
    <t>ТП 209 - ул. Горького, ж/д №47</t>
  </si>
  <si>
    <t>ТП 209 - ул. Плеханова, ж/д №25</t>
  </si>
  <si>
    <t>ТП 209 - ул. Пушкина, ж/д №20</t>
  </si>
  <si>
    <t>ТП 53 – ул. Пушкина, ж/д № 50</t>
  </si>
  <si>
    <t>ТП 53 – ул. Некрасова, ж/д № 81</t>
  </si>
  <si>
    <t>ТП 53 – ул. Некрасова, ж/д № 83</t>
  </si>
  <si>
    <t>ТП 60 – ул. Агеева, ж/д № 53</t>
  </si>
  <si>
    <t>ТП 60 – ул. Некрасова, ж/д № 1</t>
  </si>
  <si>
    <t>ТП 60 – ул. Некрасова, ж/д № 3</t>
  </si>
  <si>
    <t>КТП 73 – ул. Теремецкого, ж/д № 8</t>
  </si>
  <si>
    <t>ТП 76 – Некрасова, 115 детская поликлиника</t>
  </si>
  <si>
    <t>ТП 108  – ул. Плеханова, 87</t>
  </si>
  <si>
    <t>ТП 210 – школа № 4 ул. Пушкина, 4</t>
  </si>
  <si>
    <t xml:space="preserve">ТП 171 – ул. Ленинградская, 50 </t>
  </si>
  <si>
    <t>ТП 179 – ул. Плеханова, ж/д № 85</t>
  </si>
  <si>
    <t>ТП 3 (городок Воздвиженский) – ул. Жуковского ж/д № 1</t>
  </si>
  <si>
    <t>ТП 3 (городок Воздвиженский) – ул. Жуковского ж/д № 2</t>
  </si>
  <si>
    <t>ТП 3 (городок Воздвиженский) – ул. Жуковского ж/д № 3</t>
  </si>
  <si>
    <t>ТП 3 (городок Воздвиженский) – ул. Жуковского ж/д № 4</t>
  </si>
  <si>
    <t>ТП 118 - ул. Ленинградская, ж/д №16-в</t>
  </si>
  <si>
    <t>ТП 239 - от ж/д №39 ул. Горького до ж/д №39-а (по подвалу)</t>
  </si>
  <si>
    <t>ТП 107 - ул. Пролетарская, ж/д №69</t>
  </si>
  <si>
    <t>ТП 424 - А опора "быт"</t>
  </si>
  <si>
    <t>ТП 33 - ул. Некрасова, ж/д № 117-б</t>
  </si>
  <si>
    <t>ТП 33 – ул. Некрасова, ж/д № 117</t>
  </si>
  <si>
    <t>ТП 33 – ул. Некрасова, ж/д № 52</t>
  </si>
  <si>
    <t>ТП 33 – ул. Уссурийская, ж/д №54</t>
  </si>
  <si>
    <t>ТП 52 – пер. Пехотный, ж/д №3</t>
  </si>
  <si>
    <t>ТП 171 – ул. Комсомольская, ж/д №45</t>
  </si>
  <si>
    <t>ТП 23 – быт по ул. Калинина от ж/д № 12 до ж/д №30</t>
  </si>
  <si>
    <t>ТП 783 - на терапию (убрать распаечную коробку на улице),  на админ. помещ. (морг)</t>
  </si>
  <si>
    <t>ТП 830 - с. Новоникольск, ул. Советская, ж/д № 85 (работы согл. с ПТО)</t>
  </si>
  <si>
    <t>ТП 830 - с. Новоникольск, ул. Советская, ж/д № 87 (работы согл. с ПТО)</t>
  </si>
  <si>
    <t>ТП 758 – ул. Бонивура, ж/д № 7-а (2-х фазный режим)</t>
  </si>
  <si>
    <t>Реконструкция ВЛ-0,4кВ от ТП 787 по ул. Дубовая роща</t>
  </si>
  <si>
    <t>Реконструкция ВЛ-0,4кВ от ТП 318 ул. Ладыгина, ул. Добровольского</t>
  </si>
  <si>
    <t xml:space="preserve">Реконструкция  ВЛ-0,4кВ от ТП 335 по ул. Хенина, ул. Победы, пер. Партизанский, пер. Нижний, пер. Верхний, пер. Южный </t>
  </si>
  <si>
    <t>Реконструкция ВЛ-0,4кВ от ТП 344 по ул. Угловая, ул. Чапаева, ул. Фурманова</t>
  </si>
  <si>
    <t>Реконструкция ВЛ от опоры №24 Ф-4 п.ст. "Уссурийск-1" - ТП 145 в напровлении хутора по          ул. Владивостокское шоссе,  145</t>
  </si>
  <si>
    <t>ТП 828 - с. Каймановка быт по ул. Речная до ж/д № 13</t>
  </si>
  <si>
    <t>ТП 710 – ул. Садовая, ж/д № 12</t>
  </si>
  <si>
    <t>Зам. нач. РЭС по службе ВЛЭП Мишуров О.В. Мастер службы КЛЭП Гайворонский К.В.</t>
  </si>
  <si>
    <t>Начальник РЭС Голубков А.В.                          Мастер РСУ Гайваронский К.В.</t>
  </si>
  <si>
    <t>Мастер РСУ                                                                                  Гальцев М.А.</t>
  </si>
  <si>
    <t xml:space="preserve">план. срок выполнения, квартал 2014 года </t>
  </si>
  <si>
    <t>ТП 206 – ул. Лимичёвская, 14 (времянка)</t>
  </si>
  <si>
    <t xml:space="preserve">ТП 319 – ул. Арсеньева, ж/д № 221, 3 (УК УссурГражданСтрой) </t>
  </si>
  <si>
    <t>ТП 160 – Некрасова, 249</t>
  </si>
  <si>
    <t>Установка новой КТП взамен КТП №728 по ул. Воровского</t>
  </si>
  <si>
    <t>ТП 44 – ТП-41  прокол выполнен (с прокладкой ВОЛС)</t>
  </si>
  <si>
    <t>ТП 319 – ул. Арсеньева, ж/д № 21, 23</t>
  </si>
  <si>
    <t>ТП-2 - установка рубильника в РУ-0,4кВ на Чичерина, 76 (КЛ подключен к шинам)</t>
  </si>
  <si>
    <t>ремонт полов - ТП№ 27, 314, 313, 108, 209</t>
  </si>
  <si>
    <t>ТП 49 – ТП-6 (с прокладкой ВОЛС)</t>
  </si>
  <si>
    <t>ТП 160 – детский дом</t>
  </si>
  <si>
    <t>Замена коммутационной аппаратуры на ВНА, ВНР</t>
  </si>
  <si>
    <t>ремонт крыш - ТП№ 26, 40, 42, 96, 107, 109, 119, 120, 142, 155, 176, 215, 216, 251, 272, 288, 313, 344, 601, 605, 615, 627, 715, 719, 720, 736, 758, 830</t>
  </si>
  <si>
    <t>И.о начальника ПТО                                                                  Захарченко В.А.</t>
  </si>
  <si>
    <t xml:space="preserve">Реконструкция сетей 6/0,4кВ для обеспечения резервного электроснабжения МУЗ "Городская поликлиника №2" в границах ул. Дзержинского, ул. Комарова, ул. Горького, ул. Ермакова ВЛ-6 кВ </t>
  </si>
  <si>
    <t>ТП 317 – до ВРУ ДК "Искра"</t>
  </si>
  <si>
    <t>Реконструкция ВЛ-0,4кВ от ТП 825 по ул. Пионерская с. Заречное</t>
  </si>
  <si>
    <t xml:space="preserve">Замена в ТП №717, 700, 721, 78, 360, 54, 335 трансформаторов (с вводной коммутационной аппаратурой) на больший номинал, в связи с их загрузкой более предельно-допустимой </t>
  </si>
  <si>
    <t>Мастер службы КЛЭП                                                                 Гайворонский К.В.</t>
  </si>
  <si>
    <t>Мастер службы КЛЭП                                                                 Коваленко И.И.</t>
  </si>
  <si>
    <t>Начальник ОДС                                                                           Живец И.А.</t>
  </si>
  <si>
    <t>Зам. начальника РЭС по ВЛЭП                                                 Мишуров О.В.</t>
  </si>
  <si>
    <t>Начальник РЭС                                                                            Голубков А.В.</t>
  </si>
  <si>
    <t>Мастер службы КЛЭП                                                                Турков Д.Г.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</si>
</sst>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7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11.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0" fillId="0" borderId="0" xfId="0" applyFill="1" applyAlignment="1">
      <alignment horizontal="right" vertical="center"/>
    </xf>
    <xf numFmtId="0" fontId="0" fillId="4" borderId="0" xfId="0" applyFill="1"/>
    <xf numFmtId="0" fontId="0" fillId="3" borderId="0" xfId="0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3" borderId="0" xfId="0" applyFill="1" applyBorder="1"/>
    <xf numFmtId="0" fontId="0" fillId="0" borderId="0" xfId="0" applyFill="1" applyBorder="1"/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/>
    <xf numFmtId="1" fontId="5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left" vertical="center"/>
    </xf>
    <xf numFmtId="164" fontId="10" fillId="5" borderId="7" xfId="0" applyNumberFormat="1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12" fillId="5" borderId="1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1" fontId="10" fillId="5" borderId="1" xfId="0" applyNumberFormat="1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0" fontId="13" fillId="0" borderId="0" xfId="0" applyFont="1"/>
    <xf numFmtId="0" fontId="5" fillId="5" borderId="1" xfId="0" applyFont="1" applyFill="1" applyBorder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5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 wrapText="1"/>
    </xf>
    <xf numFmtId="0" fontId="3" fillId="3" borderId="5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/>
    <xf numFmtId="0" fontId="18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19" fillId="3" borderId="0" xfId="0" applyFont="1" applyFill="1" applyAlignment="1">
      <alignment horizontal="righ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/>
    <xf numFmtId="0" fontId="8" fillId="6" borderId="0" xfId="0" applyFont="1" applyFill="1" applyBorder="1"/>
    <xf numFmtId="0" fontId="8" fillId="6" borderId="0" xfId="0" applyFont="1" applyFill="1"/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 vertical="center"/>
    </xf>
    <xf numFmtId="1" fontId="2" fillId="6" borderId="10" xfId="0" applyNumberFormat="1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1" fontId="2" fillId="6" borderId="9" xfId="0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right" vertical="center" wrapText="1"/>
    </xf>
    <xf numFmtId="1" fontId="2" fillId="6" borderId="11" xfId="0" applyNumberFormat="1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right" vertical="center" wrapText="1"/>
    </xf>
    <xf numFmtId="0" fontId="17" fillId="6" borderId="0" xfId="0" applyFont="1" applyFill="1" applyAlignment="1">
      <alignment horizontal="center"/>
    </xf>
    <xf numFmtId="0" fontId="0" fillId="6" borderId="0" xfId="0" applyFill="1"/>
    <xf numFmtId="1" fontId="3" fillId="6" borderId="2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wrapText="1"/>
    </xf>
    <xf numFmtId="1" fontId="10" fillId="6" borderId="1" xfId="0" applyNumberFormat="1" applyFont="1" applyFill="1" applyBorder="1" applyAlignment="1">
      <alignment horizontal="center" wrapText="1"/>
    </xf>
    <xf numFmtId="165" fontId="10" fillId="6" borderId="1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right" wrapText="1"/>
    </xf>
    <xf numFmtId="0" fontId="10" fillId="6" borderId="7" xfId="0" applyFont="1" applyFill="1" applyBorder="1" applyAlignment="1">
      <alignment horizontal="right" wrapText="1"/>
    </xf>
    <xf numFmtId="0" fontId="10" fillId="6" borderId="3" xfId="0" applyFont="1" applyFill="1" applyBorder="1" applyAlignment="1">
      <alignment horizontal="right" wrapText="1"/>
    </xf>
    <xf numFmtId="0" fontId="0" fillId="6" borderId="0" xfId="0" applyFill="1" applyAlignment="1"/>
    <xf numFmtId="0" fontId="18" fillId="6" borderId="0" xfId="0" applyFont="1" applyFill="1" applyAlignment="1"/>
    <xf numFmtId="0" fontId="10" fillId="6" borderId="0" xfId="0" applyFont="1" applyFill="1" applyAlignment="1">
      <alignment horizontal="right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2" fillId="6" borderId="15" xfId="0" applyFont="1" applyFill="1" applyBorder="1" applyAlignment="1">
      <alignment horizontal="right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/>
    <xf numFmtId="0" fontId="3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1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5" borderId="7" xfId="0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10" fillId="6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2" fontId="3" fillId="3" borderId="4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0" borderId="4" xfId="0" applyFont="1" applyFill="1" applyBorder="1"/>
    <xf numFmtId="0" fontId="3" fillId="0" borderId="1" xfId="0" applyNumberFormat="1" applyFont="1" applyFill="1" applyBorder="1" applyAlignment="1">
      <alignment horizontal="left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" fillId="6" borderId="2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left" vertical="center"/>
    </xf>
    <xf numFmtId="1" fontId="10" fillId="5" borderId="7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9" fillId="3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right" wrapText="1"/>
    </xf>
    <xf numFmtId="0" fontId="10" fillId="6" borderId="3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5"/>
  <sheetViews>
    <sheetView tabSelected="1" view="pageBreakPreview" zoomScale="85" zoomScaleNormal="85" zoomScaleSheetLayoutView="85" workbookViewId="0">
      <selection activeCell="F284" sqref="F284"/>
    </sheetView>
  </sheetViews>
  <sheetFormatPr defaultRowHeight="15.75" x14ac:dyDescent="0.25"/>
  <cols>
    <col min="1" max="1" width="5.42578125" style="106" customWidth="1"/>
    <col min="2" max="2" width="101.140625" style="107" customWidth="1"/>
    <col min="3" max="3" width="5.85546875" style="225" customWidth="1"/>
    <col min="4" max="4" width="4.85546875" style="104" customWidth="1"/>
    <col min="5" max="5" width="9.5703125" style="78" customWidth="1"/>
    <col min="6" max="6" width="7.7109375" style="14" customWidth="1"/>
    <col min="7" max="7" width="12.85546875" style="15" customWidth="1"/>
    <col min="8" max="8" width="13.140625" style="15" customWidth="1"/>
    <col min="9" max="9" width="8.85546875" style="81" customWidth="1"/>
    <col min="10" max="10" width="8.140625" style="80" customWidth="1"/>
    <col min="11" max="11" width="15.42578125" style="80" customWidth="1"/>
    <col min="12" max="12" width="10" style="80" customWidth="1"/>
    <col min="13" max="13" width="13.85546875" style="80" customWidth="1"/>
    <col min="253" max="253" width="3.5703125" customWidth="1"/>
    <col min="254" max="254" width="57.7109375" customWidth="1"/>
    <col min="255" max="255" width="3.7109375" customWidth="1"/>
    <col min="256" max="256" width="4" customWidth="1"/>
    <col min="257" max="257" width="6.7109375" customWidth="1"/>
    <col min="258" max="258" width="6.42578125" customWidth="1"/>
    <col min="259" max="261" width="9.5703125" customWidth="1"/>
    <col min="262" max="262" width="10.7109375" customWidth="1"/>
    <col min="263" max="263" width="9" customWidth="1"/>
    <col min="264" max="264" width="11.5703125" customWidth="1"/>
    <col min="509" max="509" width="3.5703125" customWidth="1"/>
    <col min="510" max="510" width="57.7109375" customWidth="1"/>
    <col min="511" max="511" width="3.7109375" customWidth="1"/>
    <col min="512" max="512" width="4" customWidth="1"/>
    <col min="513" max="513" width="6.7109375" customWidth="1"/>
    <col min="514" max="514" width="6.42578125" customWidth="1"/>
    <col min="515" max="517" width="9.5703125" customWidth="1"/>
    <col min="518" max="518" width="10.7109375" customWidth="1"/>
    <col min="519" max="519" width="9" customWidth="1"/>
    <col min="520" max="520" width="11.5703125" customWidth="1"/>
    <col min="765" max="765" width="3.5703125" customWidth="1"/>
    <col min="766" max="766" width="57.7109375" customWidth="1"/>
    <col min="767" max="767" width="3.7109375" customWidth="1"/>
    <col min="768" max="768" width="4" customWidth="1"/>
    <col min="769" max="769" width="6.7109375" customWidth="1"/>
    <col min="770" max="770" width="6.42578125" customWidth="1"/>
    <col min="771" max="773" width="9.5703125" customWidth="1"/>
    <col min="774" max="774" width="10.7109375" customWidth="1"/>
    <col min="775" max="775" width="9" customWidth="1"/>
    <col min="776" max="776" width="11.5703125" customWidth="1"/>
    <col min="1021" max="1021" width="3.5703125" customWidth="1"/>
    <col min="1022" max="1022" width="57.7109375" customWidth="1"/>
    <col min="1023" max="1023" width="3.7109375" customWidth="1"/>
    <col min="1024" max="1024" width="4" customWidth="1"/>
    <col min="1025" max="1025" width="6.7109375" customWidth="1"/>
    <col min="1026" max="1026" width="6.42578125" customWidth="1"/>
    <col min="1027" max="1029" width="9.5703125" customWidth="1"/>
    <col min="1030" max="1030" width="10.7109375" customWidth="1"/>
    <col min="1031" max="1031" width="9" customWidth="1"/>
    <col min="1032" max="1032" width="11.5703125" customWidth="1"/>
    <col min="1277" max="1277" width="3.5703125" customWidth="1"/>
    <col min="1278" max="1278" width="57.7109375" customWidth="1"/>
    <col min="1279" max="1279" width="3.7109375" customWidth="1"/>
    <col min="1280" max="1280" width="4" customWidth="1"/>
    <col min="1281" max="1281" width="6.7109375" customWidth="1"/>
    <col min="1282" max="1282" width="6.42578125" customWidth="1"/>
    <col min="1283" max="1285" width="9.5703125" customWidth="1"/>
    <col min="1286" max="1286" width="10.7109375" customWidth="1"/>
    <col min="1287" max="1287" width="9" customWidth="1"/>
    <col min="1288" max="1288" width="11.5703125" customWidth="1"/>
    <col min="1533" max="1533" width="3.5703125" customWidth="1"/>
    <col min="1534" max="1534" width="57.7109375" customWidth="1"/>
    <col min="1535" max="1535" width="3.7109375" customWidth="1"/>
    <col min="1536" max="1536" width="4" customWidth="1"/>
    <col min="1537" max="1537" width="6.7109375" customWidth="1"/>
    <col min="1538" max="1538" width="6.42578125" customWidth="1"/>
    <col min="1539" max="1541" width="9.5703125" customWidth="1"/>
    <col min="1542" max="1542" width="10.7109375" customWidth="1"/>
    <col min="1543" max="1543" width="9" customWidth="1"/>
    <col min="1544" max="1544" width="11.5703125" customWidth="1"/>
    <col min="1789" max="1789" width="3.5703125" customWidth="1"/>
    <col min="1790" max="1790" width="57.7109375" customWidth="1"/>
    <col min="1791" max="1791" width="3.7109375" customWidth="1"/>
    <col min="1792" max="1792" width="4" customWidth="1"/>
    <col min="1793" max="1793" width="6.7109375" customWidth="1"/>
    <col min="1794" max="1794" width="6.42578125" customWidth="1"/>
    <col min="1795" max="1797" width="9.5703125" customWidth="1"/>
    <col min="1798" max="1798" width="10.7109375" customWidth="1"/>
    <col min="1799" max="1799" width="9" customWidth="1"/>
    <col min="1800" max="1800" width="11.5703125" customWidth="1"/>
    <col min="2045" max="2045" width="3.5703125" customWidth="1"/>
    <col min="2046" max="2046" width="57.7109375" customWidth="1"/>
    <col min="2047" max="2047" width="3.7109375" customWidth="1"/>
    <col min="2048" max="2048" width="4" customWidth="1"/>
    <col min="2049" max="2049" width="6.7109375" customWidth="1"/>
    <col min="2050" max="2050" width="6.42578125" customWidth="1"/>
    <col min="2051" max="2053" width="9.5703125" customWidth="1"/>
    <col min="2054" max="2054" width="10.7109375" customWidth="1"/>
    <col min="2055" max="2055" width="9" customWidth="1"/>
    <col min="2056" max="2056" width="11.5703125" customWidth="1"/>
    <col min="2301" max="2301" width="3.5703125" customWidth="1"/>
    <col min="2302" max="2302" width="57.7109375" customWidth="1"/>
    <col min="2303" max="2303" width="3.7109375" customWidth="1"/>
    <col min="2304" max="2304" width="4" customWidth="1"/>
    <col min="2305" max="2305" width="6.7109375" customWidth="1"/>
    <col min="2306" max="2306" width="6.42578125" customWidth="1"/>
    <col min="2307" max="2309" width="9.5703125" customWidth="1"/>
    <col min="2310" max="2310" width="10.7109375" customWidth="1"/>
    <col min="2311" max="2311" width="9" customWidth="1"/>
    <col min="2312" max="2312" width="11.5703125" customWidth="1"/>
    <col min="2557" max="2557" width="3.5703125" customWidth="1"/>
    <col min="2558" max="2558" width="57.7109375" customWidth="1"/>
    <col min="2559" max="2559" width="3.7109375" customWidth="1"/>
    <col min="2560" max="2560" width="4" customWidth="1"/>
    <col min="2561" max="2561" width="6.7109375" customWidth="1"/>
    <col min="2562" max="2562" width="6.42578125" customWidth="1"/>
    <col min="2563" max="2565" width="9.5703125" customWidth="1"/>
    <col min="2566" max="2566" width="10.7109375" customWidth="1"/>
    <col min="2567" max="2567" width="9" customWidth="1"/>
    <col min="2568" max="2568" width="11.5703125" customWidth="1"/>
    <col min="2813" max="2813" width="3.5703125" customWidth="1"/>
    <col min="2814" max="2814" width="57.7109375" customWidth="1"/>
    <col min="2815" max="2815" width="3.7109375" customWidth="1"/>
    <col min="2816" max="2816" width="4" customWidth="1"/>
    <col min="2817" max="2817" width="6.7109375" customWidth="1"/>
    <col min="2818" max="2818" width="6.42578125" customWidth="1"/>
    <col min="2819" max="2821" width="9.5703125" customWidth="1"/>
    <col min="2822" max="2822" width="10.7109375" customWidth="1"/>
    <col min="2823" max="2823" width="9" customWidth="1"/>
    <col min="2824" max="2824" width="11.5703125" customWidth="1"/>
    <col min="3069" max="3069" width="3.5703125" customWidth="1"/>
    <col min="3070" max="3070" width="57.7109375" customWidth="1"/>
    <col min="3071" max="3071" width="3.7109375" customWidth="1"/>
    <col min="3072" max="3072" width="4" customWidth="1"/>
    <col min="3073" max="3073" width="6.7109375" customWidth="1"/>
    <col min="3074" max="3074" width="6.42578125" customWidth="1"/>
    <col min="3075" max="3077" width="9.5703125" customWidth="1"/>
    <col min="3078" max="3078" width="10.7109375" customWidth="1"/>
    <col min="3079" max="3079" width="9" customWidth="1"/>
    <col min="3080" max="3080" width="11.5703125" customWidth="1"/>
    <col min="3325" max="3325" width="3.5703125" customWidth="1"/>
    <col min="3326" max="3326" width="57.7109375" customWidth="1"/>
    <col min="3327" max="3327" width="3.7109375" customWidth="1"/>
    <col min="3328" max="3328" width="4" customWidth="1"/>
    <col min="3329" max="3329" width="6.7109375" customWidth="1"/>
    <col min="3330" max="3330" width="6.42578125" customWidth="1"/>
    <col min="3331" max="3333" width="9.5703125" customWidth="1"/>
    <col min="3334" max="3334" width="10.7109375" customWidth="1"/>
    <col min="3335" max="3335" width="9" customWidth="1"/>
    <col min="3336" max="3336" width="11.5703125" customWidth="1"/>
    <col min="3581" max="3581" width="3.5703125" customWidth="1"/>
    <col min="3582" max="3582" width="57.7109375" customWidth="1"/>
    <col min="3583" max="3583" width="3.7109375" customWidth="1"/>
    <col min="3584" max="3584" width="4" customWidth="1"/>
    <col min="3585" max="3585" width="6.7109375" customWidth="1"/>
    <col min="3586" max="3586" width="6.42578125" customWidth="1"/>
    <col min="3587" max="3589" width="9.5703125" customWidth="1"/>
    <col min="3590" max="3590" width="10.7109375" customWidth="1"/>
    <col min="3591" max="3591" width="9" customWidth="1"/>
    <col min="3592" max="3592" width="11.5703125" customWidth="1"/>
    <col min="3837" max="3837" width="3.5703125" customWidth="1"/>
    <col min="3838" max="3838" width="57.7109375" customWidth="1"/>
    <col min="3839" max="3839" width="3.7109375" customWidth="1"/>
    <col min="3840" max="3840" width="4" customWidth="1"/>
    <col min="3841" max="3841" width="6.7109375" customWidth="1"/>
    <col min="3842" max="3842" width="6.42578125" customWidth="1"/>
    <col min="3843" max="3845" width="9.5703125" customWidth="1"/>
    <col min="3846" max="3846" width="10.7109375" customWidth="1"/>
    <col min="3847" max="3847" width="9" customWidth="1"/>
    <col min="3848" max="3848" width="11.5703125" customWidth="1"/>
    <col min="4093" max="4093" width="3.5703125" customWidth="1"/>
    <col min="4094" max="4094" width="57.7109375" customWidth="1"/>
    <col min="4095" max="4095" width="3.7109375" customWidth="1"/>
    <col min="4096" max="4096" width="4" customWidth="1"/>
    <col min="4097" max="4097" width="6.7109375" customWidth="1"/>
    <col min="4098" max="4098" width="6.42578125" customWidth="1"/>
    <col min="4099" max="4101" width="9.5703125" customWidth="1"/>
    <col min="4102" max="4102" width="10.7109375" customWidth="1"/>
    <col min="4103" max="4103" width="9" customWidth="1"/>
    <col min="4104" max="4104" width="11.5703125" customWidth="1"/>
    <col min="4349" max="4349" width="3.5703125" customWidth="1"/>
    <col min="4350" max="4350" width="57.7109375" customWidth="1"/>
    <col min="4351" max="4351" width="3.7109375" customWidth="1"/>
    <col min="4352" max="4352" width="4" customWidth="1"/>
    <col min="4353" max="4353" width="6.7109375" customWidth="1"/>
    <col min="4354" max="4354" width="6.42578125" customWidth="1"/>
    <col min="4355" max="4357" width="9.5703125" customWidth="1"/>
    <col min="4358" max="4358" width="10.7109375" customWidth="1"/>
    <col min="4359" max="4359" width="9" customWidth="1"/>
    <col min="4360" max="4360" width="11.5703125" customWidth="1"/>
    <col min="4605" max="4605" width="3.5703125" customWidth="1"/>
    <col min="4606" max="4606" width="57.7109375" customWidth="1"/>
    <col min="4607" max="4607" width="3.7109375" customWidth="1"/>
    <col min="4608" max="4608" width="4" customWidth="1"/>
    <col min="4609" max="4609" width="6.7109375" customWidth="1"/>
    <col min="4610" max="4610" width="6.42578125" customWidth="1"/>
    <col min="4611" max="4613" width="9.5703125" customWidth="1"/>
    <col min="4614" max="4614" width="10.7109375" customWidth="1"/>
    <col min="4615" max="4615" width="9" customWidth="1"/>
    <col min="4616" max="4616" width="11.5703125" customWidth="1"/>
    <col min="4861" max="4861" width="3.5703125" customWidth="1"/>
    <col min="4862" max="4862" width="57.7109375" customWidth="1"/>
    <col min="4863" max="4863" width="3.7109375" customWidth="1"/>
    <col min="4864" max="4864" width="4" customWidth="1"/>
    <col min="4865" max="4865" width="6.7109375" customWidth="1"/>
    <col min="4866" max="4866" width="6.42578125" customWidth="1"/>
    <col min="4867" max="4869" width="9.5703125" customWidth="1"/>
    <col min="4870" max="4870" width="10.7109375" customWidth="1"/>
    <col min="4871" max="4871" width="9" customWidth="1"/>
    <col min="4872" max="4872" width="11.5703125" customWidth="1"/>
    <col min="5117" max="5117" width="3.5703125" customWidth="1"/>
    <col min="5118" max="5118" width="57.7109375" customWidth="1"/>
    <col min="5119" max="5119" width="3.7109375" customWidth="1"/>
    <col min="5120" max="5120" width="4" customWidth="1"/>
    <col min="5121" max="5121" width="6.7109375" customWidth="1"/>
    <col min="5122" max="5122" width="6.42578125" customWidth="1"/>
    <col min="5123" max="5125" width="9.5703125" customWidth="1"/>
    <col min="5126" max="5126" width="10.7109375" customWidth="1"/>
    <col min="5127" max="5127" width="9" customWidth="1"/>
    <col min="5128" max="5128" width="11.5703125" customWidth="1"/>
    <col min="5373" max="5373" width="3.5703125" customWidth="1"/>
    <col min="5374" max="5374" width="57.7109375" customWidth="1"/>
    <col min="5375" max="5375" width="3.7109375" customWidth="1"/>
    <col min="5376" max="5376" width="4" customWidth="1"/>
    <col min="5377" max="5377" width="6.7109375" customWidth="1"/>
    <col min="5378" max="5378" width="6.42578125" customWidth="1"/>
    <col min="5379" max="5381" width="9.5703125" customWidth="1"/>
    <col min="5382" max="5382" width="10.7109375" customWidth="1"/>
    <col min="5383" max="5383" width="9" customWidth="1"/>
    <col min="5384" max="5384" width="11.5703125" customWidth="1"/>
    <col min="5629" max="5629" width="3.5703125" customWidth="1"/>
    <col min="5630" max="5630" width="57.7109375" customWidth="1"/>
    <col min="5631" max="5631" width="3.7109375" customWidth="1"/>
    <col min="5632" max="5632" width="4" customWidth="1"/>
    <col min="5633" max="5633" width="6.7109375" customWidth="1"/>
    <col min="5634" max="5634" width="6.42578125" customWidth="1"/>
    <col min="5635" max="5637" width="9.5703125" customWidth="1"/>
    <col min="5638" max="5638" width="10.7109375" customWidth="1"/>
    <col min="5639" max="5639" width="9" customWidth="1"/>
    <col min="5640" max="5640" width="11.5703125" customWidth="1"/>
    <col min="5885" max="5885" width="3.5703125" customWidth="1"/>
    <col min="5886" max="5886" width="57.7109375" customWidth="1"/>
    <col min="5887" max="5887" width="3.7109375" customWidth="1"/>
    <col min="5888" max="5888" width="4" customWidth="1"/>
    <col min="5889" max="5889" width="6.7109375" customWidth="1"/>
    <col min="5890" max="5890" width="6.42578125" customWidth="1"/>
    <col min="5891" max="5893" width="9.5703125" customWidth="1"/>
    <col min="5894" max="5894" width="10.7109375" customWidth="1"/>
    <col min="5895" max="5895" width="9" customWidth="1"/>
    <col min="5896" max="5896" width="11.5703125" customWidth="1"/>
    <col min="6141" max="6141" width="3.5703125" customWidth="1"/>
    <col min="6142" max="6142" width="57.7109375" customWidth="1"/>
    <col min="6143" max="6143" width="3.7109375" customWidth="1"/>
    <col min="6144" max="6144" width="4" customWidth="1"/>
    <col min="6145" max="6145" width="6.7109375" customWidth="1"/>
    <col min="6146" max="6146" width="6.42578125" customWidth="1"/>
    <col min="6147" max="6149" width="9.5703125" customWidth="1"/>
    <col min="6150" max="6150" width="10.7109375" customWidth="1"/>
    <col min="6151" max="6151" width="9" customWidth="1"/>
    <col min="6152" max="6152" width="11.5703125" customWidth="1"/>
    <col min="6397" max="6397" width="3.5703125" customWidth="1"/>
    <col min="6398" max="6398" width="57.7109375" customWidth="1"/>
    <col min="6399" max="6399" width="3.7109375" customWidth="1"/>
    <col min="6400" max="6400" width="4" customWidth="1"/>
    <col min="6401" max="6401" width="6.7109375" customWidth="1"/>
    <col min="6402" max="6402" width="6.42578125" customWidth="1"/>
    <col min="6403" max="6405" width="9.5703125" customWidth="1"/>
    <col min="6406" max="6406" width="10.7109375" customWidth="1"/>
    <col min="6407" max="6407" width="9" customWidth="1"/>
    <col min="6408" max="6408" width="11.5703125" customWidth="1"/>
    <col min="6653" max="6653" width="3.5703125" customWidth="1"/>
    <col min="6654" max="6654" width="57.7109375" customWidth="1"/>
    <col min="6655" max="6655" width="3.7109375" customWidth="1"/>
    <col min="6656" max="6656" width="4" customWidth="1"/>
    <col min="6657" max="6657" width="6.7109375" customWidth="1"/>
    <col min="6658" max="6658" width="6.42578125" customWidth="1"/>
    <col min="6659" max="6661" width="9.5703125" customWidth="1"/>
    <col min="6662" max="6662" width="10.7109375" customWidth="1"/>
    <col min="6663" max="6663" width="9" customWidth="1"/>
    <col min="6664" max="6664" width="11.5703125" customWidth="1"/>
    <col min="6909" max="6909" width="3.5703125" customWidth="1"/>
    <col min="6910" max="6910" width="57.7109375" customWidth="1"/>
    <col min="6911" max="6911" width="3.7109375" customWidth="1"/>
    <col min="6912" max="6912" width="4" customWidth="1"/>
    <col min="6913" max="6913" width="6.7109375" customWidth="1"/>
    <col min="6914" max="6914" width="6.42578125" customWidth="1"/>
    <col min="6915" max="6917" width="9.5703125" customWidth="1"/>
    <col min="6918" max="6918" width="10.7109375" customWidth="1"/>
    <col min="6919" max="6919" width="9" customWidth="1"/>
    <col min="6920" max="6920" width="11.5703125" customWidth="1"/>
    <col min="7165" max="7165" width="3.5703125" customWidth="1"/>
    <col min="7166" max="7166" width="57.7109375" customWidth="1"/>
    <col min="7167" max="7167" width="3.7109375" customWidth="1"/>
    <col min="7168" max="7168" width="4" customWidth="1"/>
    <col min="7169" max="7169" width="6.7109375" customWidth="1"/>
    <col min="7170" max="7170" width="6.42578125" customWidth="1"/>
    <col min="7171" max="7173" width="9.5703125" customWidth="1"/>
    <col min="7174" max="7174" width="10.7109375" customWidth="1"/>
    <col min="7175" max="7175" width="9" customWidth="1"/>
    <col min="7176" max="7176" width="11.5703125" customWidth="1"/>
    <col min="7421" max="7421" width="3.5703125" customWidth="1"/>
    <col min="7422" max="7422" width="57.7109375" customWidth="1"/>
    <col min="7423" max="7423" width="3.7109375" customWidth="1"/>
    <col min="7424" max="7424" width="4" customWidth="1"/>
    <col min="7425" max="7425" width="6.7109375" customWidth="1"/>
    <col min="7426" max="7426" width="6.42578125" customWidth="1"/>
    <col min="7427" max="7429" width="9.5703125" customWidth="1"/>
    <col min="7430" max="7430" width="10.7109375" customWidth="1"/>
    <col min="7431" max="7431" width="9" customWidth="1"/>
    <col min="7432" max="7432" width="11.5703125" customWidth="1"/>
    <col min="7677" max="7677" width="3.5703125" customWidth="1"/>
    <col min="7678" max="7678" width="57.7109375" customWidth="1"/>
    <col min="7679" max="7679" width="3.7109375" customWidth="1"/>
    <col min="7680" max="7680" width="4" customWidth="1"/>
    <col min="7681" max="7681" width="6.7109375" customWidth="1"/>
    <col min="7682" max="7682" width="6.42578125" customWidth="1"/>
    <col min="7683" max="7685" width="9.5703125" customWidth="1"/>
    <col min="7686" max="7686" width="10.7109375" customWidth="1"/>
    <col min="7687" max="7687" width="9" customWidth="1"/>
    <col min="7688" max="7688" width="11.5703125" customWidth="1"/>
    <col min="7933" max="7933" width="3.5703125" customWidth="1"/>
    <col min="7934" max="7934" width="57.7109375" customWidth="1"/>
    <col min="7935" max="7935" width="3.7109375" customWidth="1"/>
    <col min="7936" max="7936" width="4" customWidth="1"/>
    <col min="7937" max="7937" width="6.7109375" customWidth="1"/>
    <col min="7938" max="7938" width="6.42578125" customWidth="1"/>
    <col min="7939" max="7941" width="9.5703125" customWidth="1"/>
    <col min="7942" max="7942" width="10.7109375" customWidth="1"/>
    <col min="7943" max="7943" width="9" customWidth="1"/>
    <col min="7944" max="7944" width="11.5703125" customWidth="1"/>
    <col min="8189" max="8189" width="3.5703125" customWidth="1"/>
    <col min="8190" max="8190" width="57.7109375" customWidth="1"/>
    <col min="8191" max="8191" width="3.7109375" customWidth="1"/>
    <col min="8192" max="8192" width="4" customWidth="1"/>
    <col min="8193" max="8193" width="6.7109375" customWidth="1"/>
    <col min="8194" max="8194" width="6.42578125" customWidth="1"/>
    <col min="8195" max="8197" width="9.5703125" customWidth="1"/>
    <col min="8198" max="8198" width="10.7109375" customWidth="1"/>
    <col min="8199" max="8199" width="9" customWidth="1"/>
    <col min="8200" max="8200" width="11.5703125" customWidth="1"/>
    <col min="8445" max="8445" width="3.5703125" customWidth="1"/>
    <col min="8446" max="8446" width="57.7109375" customWidth="1"/>
    <col min="8447" max="8447" width="3.7109375" customWidth="1"/>
    <col min="8448" max="8448" width="4" customWidth="1"/>
    <col min="8449" max="8449" width="6.7109375" customWidth="1"/>
    <col min="8450" max="8450" width="6.42578125" customWidth="1"/>
    <col min="8451" max="8453" width="9.5703125" customWidth="1"/>
    <col min="8454" max="8454" width="10.7109375" customWidth="1"/>
    <col min="8455" max="8455" width="9" customWidth="1"/>
    <col min="8456" max="8456" width="11.5703125" customWidth="1"/>
    <col min="8701" max="8701" width="3.5703125" customWidth="1"/>
    <col min="8702" max="8702" width="57.7109375" customWidth="1"/>
    <col min="8703" max="8703" width="3.7109375" customWidth="1"/>
    <col min="8704" max="8704" width="4" customWidth="1"/>
    <col min="8705" max="8705" width="6.7109375" customWidth="1"/>
    <col min="8706" max="8706" width="6.42578125" customWidth="1"/>
    <col min="8707" max="8709" width="9.5703125" customWidth="1"/>
    <col min="8710" max="8710" width="10.7109375" customWidth="1"/>
    <col min="8711" max="8711" width="9" customWidth="1"/>
    <col min="8712" max="8712" width="11.5703125" customWidth="1"/>
    <col min="8957" max="8957" width="3.5703125" customWidth="1"/>
    <col min="8958" max="8958" width="57.7109375" customWidth="1"/>
    <col min="8959" max="8959" width="3.7109375" customWidth="1"/>
    <col min="8960" max="8960" width="4" customWidth="1"/>
    <col min="8961" max="8961" width="6.7109375" customWidth="1"/>
    <col min="8962" max="8962" width="6.42578125" customWidth="1"/>
    <col min="8963" max="8965" width="9.5703125" customWidth="1"/>
    <col min="8966" max="8966" width="10.7109375" customWidth="1"/>
    <col min="8967" max="8967" width="9" customWidth="1"/>
    <col min="8968" max="8968" width="11.5703125" customWidth="1"/>
    <col min="9213" max="9213" width="3.5703125" customWidth="1"/>
    <col min="9214" max="9214" width="57.7109375" customWidth="1"/>
    <col min="9215" max="9215" width="3.7109375" customWidth="1"/>
    <col min="9216" max="9216" width="4" customWidth="1"/>
    <col min="9217" max="9217" width="6.7109375" customWidth="1"/>
    <col min="9218" max="9218" width="6.42578125" customWidth="1"/>
    <col min="9219" max="9221" width="9.5703125" customWidth="1"/>
    <col min="9222" max="9222" width="10.7109375" customWidth="1"/>
    <col min="9223" max="9223" width="9" customWidth="1"/>
    <col min="9224" max="9224" width="11.5703125" customWidth="1"/>
    <col min="9469" max="9469" width="3.5703125" customWidth="1"/>
    <col min="9470" max="9470" width="57.7109375" customWidth="1"/>
    <col min="9471" max="9471" width="3.7109375" customWidth="1"/>
    <col min="9472" max="9472" width="4" customWidth="1"/>
    <col min="9473" max="9473" width="6.7109375" customWidth="1"/>
    <col min="9474" max="9474" width="6.42578125" customWidth="1"/>
    <col min="9475" max="9477" width="9.5703125" customWidth="1"/>
    <col min="9478" max="9478" width="10.7109375" customWidth="1"/>
    <col min="9479" max="9479" width="9" customWidth="1"/>
    <col min="9480" max="9480" width="11.5703125" customWidth="1"/>
    <col min="9725" max="9725" width="3.5703125" customWidth="1"/>
    <col min="9726" max="9726" width="57.7109375" customWidth="1"/>
    <col min="9727" max="9727" width="3.7109375" customWidth="1"/>
    <col min="9728" max="9728" width="4" customWidth="1"/>
    <col min="9729" max="9729" width="6.7109375" customWidth="1"/>
    <col min="9730" max="9730" width="6.42578125" customWidth="1"/>
    <col min="9731" max="9733" width="9.5703125" customWidth="1"/>
    <col min="9734" max="9734" width="10.7109375" customWidth="1"/>
    <col min="9735" max="9735" width="9" customWidth="1"/>
    <col min="9736" max="9736" width="11.5703125" customWidth="1"/>
    <col min="9981" max="9981" width="3.5703125" customWidth="1"/>
    <col min="9982" max="9982" width="57.7109375" customWidth="1"/>
    <col min="9983" max="9983" width="3.7109375" customWidth="1"/>
    <col min="9984" max="9984" width="4" customWidth="1"/>
    <col min="9985" max="9985" width="6.7109375" customWidth="1"/>
    <col min="9986" max="9986" width="6.42578125" customWidth="1"/>
    <col min="9987" max="9989" width="9.5703125" customWidth="1"/>
    <col min="9990" max="9990" width="10.7109375" customWidth="1"/>
    <col min="9991" max="9991" width="9" customWidth="1"/>
    <col min="9992" max="9992" width="11.5703125" customWidth="1"/>
    <col min="10237" max="10237" width="3.5703125" customWidth="1"/>
    <col min="10238" max="10238" width="57.7109375" customWidth="1"/>
    <col min="10239" max="10239" width="3.7109375" customWidth="1"/>
    <col min="10240" max="10240" width="4" customWidth="1"/>
    <col min="10241" max="10241" width="6.7109375" customWidth="1"/>
    <col min="10242" max="10242" width="6.42578125" customWidth="1"/>
    <col min="10243" max="10245" width="9.5703125" customWidth="1"/>
    <col min="10246" max="10246" width="10.7109375" customWidth="1"/>
    <col min="10247" max="10247" width="9" customWidth="1"/>
    <col min="10248" max="10248" width="11.5703125" customWidth="1"/>
    <col min="10493" max="10493" width="3.5703125" customWidth="1"/>
    <col min="10494" max="10494" width="57.7109375" customWidth="1"/>
    <col min="10495" max="10495" width="3.7109375" customWidth="1"/>
    <col min="10496" max="10496" width="4" customWidth="1"/>
    <col min="10497" max="10497" width="6.7109375" customWidth="1"/>
    <col min="10498" max="10498" width="6.42578125" customWidth="1"/>
    <col min="10499" max="10501" width="9.5703125" customWidth="1"/>
    <col min="10502" max="10502" width="10.7109375" customWidth="1"/>
    <col min="10503" max="10503" width="9" customWidth="1"/>
    <col min="10504" max="10504" width="11.5703125" customWidth="1"/>
    <col min="10749" max="10749" width="3.5703125" customWidth="1"/>
    <col min="10750" max="10750" width="57.7109375" customWidth="1"/>
    <col min="10751" max="10751" width="3.7109375" customWidth="1"/>
    <col min="10752" max="10752" width="4" customWidth="1"/>
    <col min="10753" max="10753" width="6.7109375" customWidth="1"/>
    <col min="10754" max="10754" width="6.42578125" customWidth="1"/>
    <col min="10755" max="10757" width="9.5703125" customWidth="1"/>
    <col min="10758" max="10758" width="10.7109375" customWidth="1"/>
    <col min="10759" max="10759" width="9" customWidth="1"/>
    <col min="10760" max="10760" width="11.5703125" customWidth="1"/>
    <col min="11005" max="11005" width="3.5703125" customWidth="1"/>
    <col min="11006" max="11006" width="57.7109375" customWidth="1"/>
    <col min="11007" max="11007" width="3.7109375" customWidth="1"/>
    <col min="11008" max="11008" width="4" customWidth="1"/>
    <col min="11009" max="11009" width="6.7109375" customWidth="1"/>
    <col min="11010" max="11010" width="6.42578125" customWidth="1"/>
    <col min="11011" max="11013" width="9.5703125" customWidth="1"/>
    <col min="11014" max="11014" width="10.7109375" customWidth="1"/>
    <col min="11015" max="11015" width="9" customWidth="1"/>
    <col min="11016" max="11016" width="11.5703125" customWidth="1"/>
    <col min="11261" max="11261" width="3.5703125" customWidth="1"/>
    <col min="11262" max="11262" width="57.7109375" customWidth="1"/>
    <col min="11263" max="11263" width="3.7109375" customWidth="1"/>
    <col min="11264" max="11264" width="4" customWidth="1"/>
    <col min="11265" max="11265" width="6.7109375" customWidth="1"/>
    <col min="11266" max="11266" width="6.42578125" customWidth="1"/>
    <col min="11267" max="11269" width="9.5703125" customWidth="1"/>
    <col min="11270" max="11270" width="10.7109375" customWidth="1"/>
    <col min="11271" max="11271" width="9" customWidth="1"/>
    <col min="11272" max="11272" width="11.5703125" customWidth="1"/>
    <col min="11517" max="11517" width="3.5703125" customWidth="1"/>
    <col min="11518" max="11518" width="57.7109375" customWidth="1"/>
    <col min="11519" max="11519" width="3.7109375" customWidth="1"/>
    <col min="11520" max="11520" width="4" customWidth="1"/>
    <col min="11521" max="11521" width="6.7109375" customWidth="1"/>
    <col min="11522" max="11522" width="6.42578125" customWidth="1"/>
    <col min="11523" max="11525" width="9.5703125" customWidth="1"/>
    <col min="11526" max="11526" width="10.7109375" customWidth="1"/>
    <col min="11527" max="11527" width="9" customWidth="1"/>
    <col min="11528" max="11528" width="11.5703125" customWidth="1"/>
    <col min="11773" max="11773" width="3.5703125" customWidth="1"/>
    <col min="11774" max="11774" width="57.7109375" customWidth="1"/>
    <col min="11775" max="11775" width="3.7109375" customWidth="1"/>
    <col min="11776" max="11776" width="4" customWidth="1"/>
    <col min="11777" max="11777" width="6.7109375" customWidth="1"/>
    <col min="11778" max="11778" width="6.42578125" customWidth="1"/>
    <col min="11779" max="11781" width="9.5703125" customWidth="1"/>
    <col min="11782" max="11782" width="10.7109375" customWidth="1"/>
    <col min="11783" max="11783" width="9" customWidth="1"/>
    <col min="11784" max="11784" width="11.5703125" customWidth="1"/>
    <col min="12029" max="12029" width="3.5703125" customWidth="1"/>
    <col min="12030" max="12030" width="57.7109375" customWidth="1"/>
    <col min="12031" max="12031" width="3.7109375" customWidth="1"/>
    <col min="12032" max="12032" width="4" customWidth="1"/>
    <col min="12033" max="12033" width="6.7109375" customWidth="1"/>
    <col min="12034" max="12034" width="6.42578125" customWidth="1"/>
    <col min="12035" max="12037" width="9.5703125" customWidth="1"/>
    <col min="12038" max="12038" width="10.7109375" customWidth="1"/>
    <col min="12039" max="12039" width="9" customWidth="1"/>
    <col min="12040" max="12040" width="11.5703125" customWidth="1"/>
    <col min="12285" max="12285" width="3.5703125" customWidth="1"/>
    <col min="12286" max="12286" width="57.7109375" customWidth="1"/>
    <col min="12287" max="12287" width="3.7109375" customWidth="1"/>
    <col min="12288" max="12288" width="4" customWidth="1"/>
    <col min="12289" max="12289" width="6.7109375" customWidth="1"/>
    <col min="12290" max="12290" width="6.42578125" customWidth="1"/>
    <col min="12291" max="12293" width="9.5703125" customWidth="1"/>
    <col min="12294" max="12294" width="10.7109375" customWidth="1"/>
    <col min="12295" max="12295" width="9" customWidth="1"/>
    <col min="12296" max="12296" width="11.5703125" customWidth="1"/>
    <col min="12541" max="12541" width="3.5703125" customWidth="1"/>
    <col min="12542" max="12542" width="57.7109375" customWidth="1"/>
    <col min="12543" max="12543" width="3.7109375" customWidth="1"/>
    <col min="12544" max="12544" width="4" customWidth="1"/>
    <col min="12545" max="12545" width="6.7109375" customWidth="1"/>
    <col min="12546" max="12546" width="6.42578125" customWidth="1"/>
    <col min="12547" max="12549" width="9.5703125" customWidth="1"/>
    <col min="12550" max="12550" width="10.7109375" customWidth="1"/>
    <col min="12551" max="12551" width="9" customWidth="1"/>
    <col min="12552" max="12552" width="11.5703125" customWidth="1"/>
    <col min="12797" max="12797" width="3.5703125" customWidth="1"/>
    <col min="12798" max="12798" width="57.7109375" customWidth="1"/>
    <col min="12799" max="12799" width="3.7109375" customWidth="1"/>
    <col min="12800" max="12800" width="4" customWidth="1"/>
    <col min="12801" max="12801" width="6.7109375" customWidth="1"/>
    <col min="12802" max="12802" width="6.42578125" customWidth="1"/>
    <col min="12803" max="12805" width="9.5703125" customWidth="1"/>
    <col min="12806" max="12806" width="10.7109375" customWidth="1"/>
    <col min="12807" max="12807" width="9" customWidth="1"/>
    <col min="12808" max="12808" width="11.5703125" customWidth="1"/>
    <col min="13053" max="13053" width="3.5703125" customWidth="1"/>
    <col min="13054" max="13054" width="57.7109375" customWidth="1"/>
    <col min="13055" max="13055" width="3.7109375" customWidth="1"/>
    <col min="13056" max="13056" width="4" customWidth="1"/>
    <col min="13057" max="13057" width="6.7109375" customWidth="1"/>
    <col min="13058" max="13058" width="6.42578125" customWidth="1"/>
    <col min="13059" max="13061" width="9.5703125" customWidth="1"/>
    <col min="13062" max="13062" width="10.7109375" customWidth="1"/>
    <col min="13063" max="13063" width="9" customWidth="1"/>
    <col min="13064" max="13064" width="11.5703125" customWidth="1"/>
    <col min="13309" max="13309" width="3.5703125" customWidth="1"/>
    <col min="13310" max="13310" width="57.7109375" customWidth="1"/>
    <col min="13311" max="13311" width="3.7109375" customWidth="1"/>
    <col min="13312" max="13312" width="4" customWidth="1"/>
    <col min="13313" max="13313" width="6.7109375" customWidth="1"/>
    <col min="13314" max="13314" width="6.42578125" customWidth="1"/>
    <col min="13315" max="13317" width="9.5703125" customWidth="1"/>
    <col min="13318" max="13318" width="10.7109375" customWidth="1"/>
    <col min="13319" max="13319" width="9" customWidth="1"/>
    <col min="13320" max="13320" width="11.5703125" customWidth="1"/>
    <col min="13565" max="13565" width="3.5703125" customWidth="1"/>
    <col min="13566" max="13566" width="57.7109375" customWidth="1"/>
    <col min="13567" max="13567" width="3.7109375" customWidth="1"/>
    <col min="13568" max="13568" width="4" customWidth="1"/>
    <col min="13569" max="13569" width="6.7109375" customWidth="1"/>
    <col min="13570" max="13570" width="6.42578125" customWidth="1"/>
    <col min="13571" max="13573" width="9.5703125" customWidth="1"/>
    <col min="13574" max="13574" width="10.7109375" customWidth="1"/>
    <col min="13575" max="13575" width="9" customWidth="1"/>
    <col min="13576" max="13576" width="11.5703125" customWidth="1"/>
    <col min="13821" max="13821" width="3.5703125" customWidth="1"/>
    <col min="13822" max="13822" width="57.7109375" customWidth="1"/>
    <col min="13823" max="13823" width="3.7109375" customWidth="1"/>
    <col min="13824" max="13824" width="4" customWidth="1"/>
    <col min="13825" max="13825" width="6.7109375" customWidth="1"/>
    <col min="13826" max="13826" width="6.42578125" customWidth="1"/>
    <col min="13827" max="13829" width="9.5703125" customWidth="1"/>
    <col min="13830" max="13830" width="10.7109375" customWidth="1"/>
    <col min="13831" max="13831" width="9" customWidth="1"/>
    <col min="13832" max="13832" width="11.5703125" customWidth="1"/>
    <col min="14077" max="14077" width="3.5703125" customWidth="1"/>
    <col min="14078" max="14078" width="57.7109375" customWidth="1"/>
    <col min="14079" max="14079" width="3.7109375" customWidth="1"/>
    <col min="14080" max="14080" width="4" customWidth="1"/>
    <col min="14081" max="14081" width="6.7109375" customWidth="1"/>
    <col min="14082" max="14082" width="6.42578125" customWidth="1"/>
    <col min="14083" max="14085" width="9.5703125" customWidth="1"/>
    <col min="14086" max="14086" width="10.7109375" customWidth="1"/>
    <col min="14087" max="14087" width="9" customWidth="1"/>
    <col min="14088" max="14088" width="11.5703125" customWidth="1"/>
    <col min="14333" max="14333" width="3.5703125" customWidth="1"/>
    <col min="14334" max="14334" width="57.7109375" customWidth="1"/>
    <col min="14335" max="14335" width="3.7109375" customWidth="1"/>
    <col min="14336" max="14336" width="4" customWidth="1"/>
    <col min="14337" max="14337" width="6.7109375" customWidth="1"/>
    <col min="14338" max="14338" width="6.42578125" customWidth="1"/>
    <col min="14339" max="14341" width="9.5703125" customWidth="1"/>
    <col min="14342" max="14342" width="10.7109375" customWidth="1"/>
    <col min="14343" max="14343" width="9" customWidth="1"/>
    <col min="14344" max="14344" width="11.5703125" customWidth="1"/>
    <col min="14589" max="14589" width="3.5703125" customWidth="1"/>
    <col min="14590" max="14590" width="57.7109375" customWidth="1"/>
    <col min="14591" max="14591" width="3.7109375" customWidth="1"/>
    <col min="14592" max="14592" width="4" customWidth="1"/>
    <col min="14593" max="14593" width="6.7109375" customWidth="1"/>
    <col min="14594" max="14594" width="6.42578125" customWidth="1"/>
    <col min="14595" max="14597" width="9.5703125" customWidth="1"/>
    <col min="14598" max="14598" width="10.7109375" customWidth="1"/>
    <col min="14599" max="14599" width="9" customWidth="1"/>
    <col min="14600" max="14600" width="11.5703125" customWidth="1"/>
    <col min="14845" max="14845" width="3.5703125" customWidth="1"/>
    <col min="14846" max="14846" width="57.7109375" customWidth="1"/>
    <col min="14847" max="14847" width="3.7109375" customWidth="1"/>
    <col min="14848" max="14848" width="4" customWidth="1"/>
    <col min="14849" max="14849" width="6.7109375" customWidth="1"/>
    <col min="14850" max="14850" width="6.42578125" customWidth="1"/>
    <col min="14851" max="14853" width="9.5703125" customWidth="1"/>
    <col min="14854" max="14854" width="10.7109375" customWidth="1"/>
    <col min="14855" max="14855" width="9" customWidth="1"/>
    <col min="14856" max="14856" width="11.5703125" customWidth="1"/>
    <col min="15101" max="15101" width="3.5703125" customWidth="1"/>
    <col min="15102" max="15102" width="57.7109375" customWidth="1"/>
    <col min="15103" max="15103" width="3.7109375" customWidth="1"/>
    <col min="15104" max="15104" width="4" customWidth="1"/>
    <col min="15105" max="15105" width="6.7109375" customWidth="1"/>
    <col min="15106" max="15106" width="6.42578125" customWidth="1"/>
    <col min="15107" max="15109" width="9.5703125" customWidth="1"/>
    <col min="15110" max="15110" width="10.7109375" customWidth="1"/>
    <col min="15111" max="15111" width="9" customWidth="1"/>
    <col min="15112" max="15112" width="11.5703125" customWidth="1"/>
    <col min="15357" max="15357" width="3.5703125" customWidth="1"/>
    <col min="15358" max="15358" width="57.7109375" customWidth="1"/>
    <col min="15359" max="15359" width="3.7109375" customWidth="1"/>
    <col min="15360" max="15360" width="4" customWidth="1"/>
    <col min="15361" max="15361" width="6.7109375" customWidth="1"/>
    <col min="15362" max="15362" width="6.42578125" customWidth="1"/>
    <col min="15363" max="15365" width="9.5703125" customWidth="1"/>
    <col min="15366" max="15366" width="10.7109375" customWidth="1"/>
    <col min="15367" max="15367" width="9" customWidth="1"/>
    <col min="15368" max="15368" width="11.5703125" customWidth="1"/>
    <col min="15613" max="15613" width="3.5703125" customWidth="1"/>
    <col min="15614" max="15614" width="57.7109375" customWidth="1"/>
    <col min="15615" max="15615" width="3.7109375" customWidth="1"/>
    <col min="15616" max="15616" width="4" customWidth="1"/>
    <col min="15617" max="15617" width="6.7109375" customWidth="1"/>
    <col min="15618" max="15618" width="6.42578125" customWidth="1"/>
    <col min="15619" max="15621" width="9.5703125" customWidth="1"/>
    <col min="15622" max="15622" width="10.7109375" customWidth="1"/>
    <col min="15623" max="15623" width="9" customWidth="1"/>
    <col min="15624" max="15624" width="11.5703125" customWidth="1"/>
    <col min="15869" max="15869" width="3.5703125" customWidth="1"/>
    <col min="15870" max="15870" width="57.7109375" customWidth="1"/>
    <col min="15871" max="15871" width="3.7109375" customWidth="1"/>
    <col min="15872" max="15872" width="4" customWidth="1"/>
    <col min="15873" max="15873" width="6.7109375" customWidth="1"/>
    <col min="15874" max="15874" width="6.42578125" customWidth="1"/>
    <col min="15875" max="15877" width="9.5703125" customWidth="1"/>
    <col min="15878" max="15878" width="10.7109375" customWidth="1"/>
    <col min="15879" max="15879" width="9" customWidth="1"/>
    <col min="15880" max="15880" width="11.5703125" customWidth="1"/>
    <col min="16125" max="16125" width="3.5703125" customWidth="1"/>
    <col min="16126" max="16126" width="57.7109375" customWidth="1"/>
    <col min="16127" max="16127" width="3.7109375" customWidth="1"/>
    <col min="16128" max="16128" width="4" customWidth="1"/>
    <col min="16129" max="16129" width="6.7109375" customWidth="1"/>
    <col min="16130" max="16130" width="6.42578125" customWidth="1"/>
    <col min="16131" max="16133" width="9.5703125" customWidth="1"/>
    <col min="16134" max="16134" width="10.7109375" customWidth="1"/>
    <col min="16135" max="16135" width="9" customWidth="1"/>
    <col min="16136" max="16136" width="11.5703125" customWidth="1"/>
  </cols>
  <sheetData>
    <row r="1" spans="1:25" s="132" customFormat="1" ht="18.75" x14ac:dyDescent="0.3">
      <c r="A1" s="399" t="s">
        <v>64</v>
      </c>
      <c r="B1" s="399"/>
      <c r="C1" s="399"/>
      <c r="D1" s="399"/>
      <c r="E1" s="399"/>
      <c r="F1" s="134"/>
      <c r="G1" s="135"/>
      <c r="H1" s="401" t="s">
        <v>125</v>
      </c>
      <c r="I1" s="401"/>
      <c r="J1" s="401"/>
      <c r="K1" s="401"/>
      <c r="L1" s="401"/>
      <c r="M1" s="401"/>
    </row>
    <row r="2" spans="1:25" s="132" customFormat="1" ht="18.75" x14ac:dyDescent="0.3">
      <c r="A2" s="399" t="s">
        <v>0</v>
      </c>
      <c r="B2" s="399"/>
      <c r="C2" s="399"/>
      <c r="D2" s="399"/>
      <c r="E2" s="399"/>
      <c r="F2" s="134"/>
      <c r="G2" s="135"/>
      <c r="H2" s="402" t="s">
        <v>1</v>
      </c>
      <c r="I2" s="402"/>
      <c r="J2" s="402"/>
      <c r="K2" s="402"/>
      <c r="L2" s="402"/>
      <c r="M2" s="402"/>
    </row>
    <row r="3" spans="1:25" s="132" customFormat="1" ht="18.75" x14ac:dyDescent="0.3">
      <c r="A3" s="399" t="s">
        <v>58</v>
      </c>
      <c r="B3" s="399"/>
      <c r="C3" s="399"/>
      <c r="D3" s="399"/>
      <c r="E3" s="399"/>
      <c r="F3" s="134"/>
      <c r="G3" s="135"/>
      <c r="H3" s="402" t="s">
        <v>124</v>
      </c>
      <c r="I3" s="402"/>
      <c r="J3" s="402"/>
      <c r="K3" s="402"/>
      <c r="L3" s="402"/>
      <c r="M3" s="402"/>
    </row>
    <row r="4" spans="1:25" s="132" customFormat="1" ht="18.75" x14ac:dyDescent="0.3">
      <c r="A4" s="399" t="s">
        <v>22</v>
      </c>
      <c r="B4" s="399"/>
      <c r="C4" s="399"/>
      <c r="D4" s="399"/>
      <c r="E4" s="399"/>
      <c r="F4" s="134"/>
      <c r="G4" s="135"/>
      <c r="H4" s="402" t="s">
        <v>22</v>
      </c>
      <c r="I4" s="402"/>
      <c r="J4" s="402"/>
      <c r="K4" s="402"/>
      <c r="L4" s="402"/>
      <c r="M4" s="402"/>
    </row>
    <row r="5" spans="1:25" ht="20.25" customHeight="1" x14ac:dyDescent="0.3">
      <c r="A5" s="400" t="s">
        <v>2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105"/>
    </row>
    <row r="6" spans="1:25" ht="18.75" x14ac:dyDescent="0.3">
      <c r="A6" s="394" t="s">
        <v>3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105"/>
    </row>
    <row r="7" spans="1:25" ht="18.75" x14ac:dyDescent="0.25">
      <c r="A7" s="395" t="s">
        <v>23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105"/>
    </row>
    <row r="8" spans="1:25" ht="0.75" customHeight="1" x14ac:dyDescent="0.25">
      <c r="A8" s="1"/>
      <c r="B8" s="91"/>
      <c r="C8" s="98"/>
      <c r="D8" s="98"/>
      <c r="E8" s="16"/>
      <c r="F8" s="1"/>
      <c r="G8" s="17"/>
      <c r="H8" s="17"/>
      <c r="I8" s="98"/>
      <c r="J8" s="98"/>
      <c r="K8" s="98"/>
      <c r="L8" s="98"/>
      <c r="M8" s="98"/>
    </row>
    <row r="9" spans="1:25" s="2" customFormat="1" ht="30.75" customHeight="1" x14ac:dyDescent="0.2">
      <c r="A9" s="385" t="s">
        <v>4</v>
      </c>
      <c r="B9" s="387" t="s">
        <v>5</v>
      </c>
      <c r="C9" s="389" t="s">
        <v>6</v>
      </c>
      <c r="D9" s="389"/>
      <c r="E9" s="392" t="s">
        <v>41</v>
      </c>
      <c r="F9" s="393"/>
      <c r="G9" s="392" t="s">
        <v>7</v>
      </c>
      <c r="H9" s="393"/>
      <c r="I9" s="387" t="s">
        <v>8</v>
      </c>
      <c r="J9" s="383" t="s">
        <v>287</v>
      </c>
      <c r="K9" s="390" t="s">
        <v>46</v>
      </c>
      <c r="L9" s="383" t="s">
        <v>37</v>
      </c>
      <c r="M9" s="383" t="s">
        <v>9</v>
      </c>
    </row>
    <row r="10" spans="1:25" s="2" customFormat="1" ht="94.5" customHeight="1" x14ac:dyDescent="0.2">
      <c r="A10" s="386"/>
      <c r="B10" s="388"/>
      <c r="C10" s="387"/>
      <c r="D10" s="387"/>
      <c r="E10" s="18" t="s">
        <v>12</v>
      </c>
      <c r="F10" s="18" t="s">
        <v>14</v>
      </c>
      <c r="G10" s="18" t="s">
        <v>10</v>
      </c>
      <c r="H10" s="18" t="s">
        <v>11</v>
      </c>
      <c r="I10" s="396"/>
      <c r="J10" s="384"/>
      <c r="K10" s="391"/>
      <c r="L10" s="384"/>
      <c r="M10" s="38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38" customFormat="1" x14ac:dyDescent="0.25">
      <c r="A11" s="230">
        <v>1</v>
      </c>
      <c r="B11" s="231">
        <v>2</v>
      </c>
      <c r="C11" s="405">
        <v>3</v>
      </c>
      <c r="D11" s="405"/>
      <c r="E11" s="397">
        <v>4</v>
      </c>
      <c r="F11" s="398"/>
      <c r="G11" s="230">
        <v>5</v>
      </c>
      <c r="H11" s="230">
        <v>6</v>
      </c>
      <c r="I11" s="231">
        <v>7</v>
      </c>
      <c r="J11" s="231">
        <v>8</v>
      </c>
      <c r="K11" s="231">
        <v>9</v>
      </c>
      <c r="L11" s="231">
        <v>10</v>
      </c>
      <c r="M11" s="231">
        <v>11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s="131" customFormat="1" ht="21.75" customHeight="1" x14ac:dyDescent="0.3">
      <c r="A12" s="128" t="s">
        <v>128</v>
      </c>
      <c r="B12" s="118"/>
      <c r="C12" s="208"/>
      <c r="D12" s="118"/>
      <c r="E12" s="119"/>
      <c r="F12" s="120"/>
      <c r="G12" s="121"/>
      <c r="H12" s="121"/>
      <c r="I12" s="118"/>
      <c r="J12" s="118"/>
      <c r="K12" s="118"/>
      <c r="L12" s="129"/>
      <c r="M12" s="129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</row>
    <row r="13" spans="1:25" s="6" customFormat="1" ht="34.5" customHeight="1" x14ac:dyDescent="0.25">
      <c r="A13" s="20">
        <v>1</v>
      </c>
      <c r="B13" s="92" t="s">
        <v>281</v>
      </c>
      <c r="C13" s="21" t="s">
        <v>57</v>
      </c>
      <c r="D13" s="22" t="s">
        <v>13</v>
      </c>
      <c r="E13" s="23">
        <v>0.40200000000000002</v>
      </c>
      <c r="F13" s="20">
        <v>9</v>
      </c>
      <c r="G13" s="24">
        <f>E13*1669.988</f>
        <v>671.33517600000005</v>
      </c>
      <c r="H13" s="25">
        <f>E13*1322.9144</f>
        <v>531.81158879999998</v>
      </c>
      <c r="I13" s="26"/>
      <c r="J13" s="27" t="s">
        <v>32</v>
      </c>
      <c r="K13" s="363" t="s">
        <v>24</v>
      </c>
      <c r="L13" s="28"/>
      <c r="M13" s="29"/>
      <c r="N13" s="5"/>
      <c r="O13" s="5"/>
      <c r="P13" s="5"/>
      <c r="Q13" s="5"/>
      <c r="R13" s="5"/>
      <c r="S13" s="5"/>
      <c r="T13" s="5"/>
      <c r="U13" s="5"/>
    </row>
    <row r="14" spans="1:25" s="6" customFormat="1" ht="30.75" customHeight="1" x14ac:dyDescent="0.25">
      <c r="A14" s="20">
        <v>2</v>
      </c>
      <c r="B14" s="92" t="s">
        <v>70</v>
      </c>
      <c r="C14" s="21" t="s">
        <v>57</v>
      </c>
      <c r="D14" s="22" t="s">
        <v>13</v>
      </c>
      <c r="E14" s="23">
        <v>0.5</v>
      </c>
      <c r="F14" s="20">
        <v>22</v>
      </c>
      <c r="G14" s="24">
        <f t="shared" ref="G14:G20" si="0">E14*1669.988</f>
        <v>834.99400000000003</v>
      </c>
      <c r="H14" s="25">
        <f t="shared" ref="H14:H20" si="1">E14*1322.9144</f>
        <v>661.45719999999994</v>
      </c>
      <c r="I14" s="26"/>
      <c r="J14" s="27" t="s">
        <v>39</v>
      </c>
      <c r="K14" s="363"/>
      <c r="L14" s="28" t="s">
        <v>38</v>
      </c>
      <c r="M14" s="29"/>
      <c r="N14" s="5"/>
      <c r="O14" s="5"/>
      <c r="P14" s="5"/>
      <c r="Q14" s="5"/>
      <c r="R14" s="5"/>
      <c r="S14" s="5"/>
      <c r="T14" s="5"/>
      <c r="U14" s="5"/>
    </row>
    <row r="15" spans="1:25" s="6" customFormat="1" ht="21" customHeight="1" x14ac:dyDescent="0.25">
      <c r="A15" s="20">
        <v>3</v>
      </c>
      <c r="B15" s="92" t="s">
        <v>126</v>
      </c>
      <c r="C15" s="21" t="s">
        <v>57</v>
      </c>
      <c r="D15" s="22" t="s">
        <v>13</v>
      </c>
      <c r="E15" s="23">
        <v>1.62</v>
      </c>
      <c r="F15" s="20">
        <v>65</v>
      </c>
      <c r="G15" s="24">
        <f t="shared" si="0"/>
        <v>2705.3805600000001</v>
      </c>
      <c r="H15" s="25">
        <f t="shared" si="1"/>
        <v>2143.1213280000002</v>
      </c>
      <c r="I15" s="26"/>
      <c r="J15" s="27" t="s">
        <v>32</v>
      </c>
      <c r="K15" s="363"/>
      <c r="L15" s="28"/>
      <c r="M15" s="29"/>
      <c r="N15" s="5"/>
      <c r="O15" s="5"/>
      <c r="P15" s="5"/>
      <c r="Q15" s="5"/>
      <c r="R15" s="5"/>
      <c r="S15" s="5"/>
      <c r="T15" s="5"/>
      <c r="U15" s="5"/>
    </row>
    <row r="16" spans="1:25" s="6" customFormat="1" ht="30" customHeight="1" x14ac:dyDescent="0.25">
      <c r="A16" s="20">
        <v>4</v>
      </c>
      <c r="B16" s="31" t="s">
        <v>61</v>
      </c>
      <c r="C16" s="21" t="s">
        <v>57</v>
      </c>
      <c r="D16" s="22" t="s">
        <v>13</v>
      </c>
      <c r="E16" s="30">
        <v>0.22700000000000001</v>
      </c>
      <c r="F16" s="20">
        <v>6</v>
      </c>
      <c r="G16" s="24">
        <f t="shared" si="0"/>
        <v>379.08727600000003</v>
      </c>
      <c r="H16" s="25">
        <f t="shared" si="1"/>
        <v>300.30156879999998</v>
      </c>
      <c r="I16" s="26"/>
      <c r="J16" s="27" t="s">
        <v>36</v>
      </c>
      <c r="K16" s="363"/>
      <c r="L16" s="29"/>
      <c r="M16" s="29"/>
      <c r="N16" s="5"/>
      <c r="O16" s="5"/>
      <c r="P16" s="5"/>
      <c r="Q16" s="5"/>
      <c r="R16" s="5"/>
      <c r="S16" s="5"/>
      <c r="T16" s="5"/>
      <c r="U16" s="5"/>
    </row>
    <row r="17" spans="1:24" s="6" customFormat="1" ht="36.75" customHeight="1" x14ac:dyDescent="0.25">
      <c r="A17" s="20">
        <v>5</v>
      </c>
      <c r="B17" s="31" t="s">
        <v>59</v>
      </c>
      <c r="C17" s="21" t="s">
        <v>57</v>
      </c>
      <c r="D17" s="22" t="s">
        <v>13</v>
      </c>
      <c r="E17" s="30">
        <v>0.28799999999999998</v>
      </c>
      <c r="F17" s="20">
        <v>6</v>
      </c>
      <c r="G17" s="24">
        <f t="shared" si="0"/>
        <v>480.95654400000001</v>
      </c>
      <c r="H17" s="25">
        <f t="shared" si="1"/>
        <v>380.99934719999993</v>
      </c>
      <c r="I17" s="26"/>
      <c r="J17" s="27" t="s">
        <v>36</v>
      </c>
      <c r="K17" s="363"/>
      <c r="L17" s="29"/>
      <c r="M17" s="29"/>
      <c r="N17" s="5"/>
      <c r="O17" s="5"/>
      <c r="P17" s="5"/>
      <c r="Q17" s="5"/>
      <c r="R17" s="5"/>
      <c r="S17" s="5"/>
      <c r="T17" s="5"/>
      <c r="U17" s="5"/>
    </row>
    <row r="18" spans="1:24" s="6" customFormat="1" ht="21.75" customHeight="1" x14ac:dyDescent="0.25">
      <c r="A18" s="20">
        <v>6</v>
      </c>
      <c r="B18" s="31" t="s">
        <v>60</v>
      </c>
      <c r="C18" s="21" t="s">
        <v>57</v>
      </c>
      <c r="D18" s="22" t="s">
        <v>13</v>
      </c>
      <c r="E18" s="30">
        <v>7.5999999999999998E-2</v>
      </c>
      <c r="F18" s="20">
        <v>2</v>
      </c>
      <c r="G18" s="24">
        <f t="shared" si="0"/>
        <v>126.919088</v>
      </c>
      <c r="H18" s="25">
        <f t="shared" si="1"/>
        <v>100.54149439999999</v>
      </c>
      <c r="I18" s="26"/>
      <c r="J18" s="27" t="s">
        <v>35</v>
      </c>
      <c r="K18" s="363"/>
      <c r="L18" s="28" t="s">
        <v>38</v>
      </c>
      <c r="M18" s="29"/>
      <c r="N18" s="5"/>
      <c r="O18" s="5"/>
      <c r="P18" s="5"/>
      <c r="Q18" s="5"/>
      <c r="R18" s="5"/>
      <c r="S18" s="5"/>
      <c r="T18" s="5"/>
      <c r="U18" s="5"/>
    </row>
    <row r="19" spans="1:24" s="6" customFormat="1" ht="21.75" customHeight="1" x14ac:dyDescent="0.25">
      <c r="A19" s="20">
        <v>7</v>
      </c>
      <c r="B19" s="53" t="s">
        <v>66</v>
      </c>
      <c r="C19" s="21" t="s">
        <v>57</v>
      </c>
      <c r="D19" s="22" t="s">
        <v>13</v>
      </c>
      <c r="E19" s="22">
        <v>5.5E-2</v>
      </c>
      <c r="F19" s="20">
        <v>2</v>
      </c>
      <c r="G19" s="24">
        <f t="shared" si="0"/>
        <v>91.849339999999998</v>
      </c>
      <c r="H19" s="25">
        <f t="shared" si="1"/>
        <v>72.760291999999993</v>
      </c>
      <c r="I19" s="26"/>
      <c r="J19" s="27" t="s">
        <v>35</v>
      </c>
      <c r="K19" s="363"/>
      <c r="L19" s="28" t="s">
        <v>38</v>
      </c>
      <c r="M19" s="29"/>
      <c r="N19" s="5"/>
      <c r="O19" s="5"/>
      <c r="P19" s="5"/>
      <c r="Q19" s="5"/>
      <c r="R19" s="5"/>
      <c r="S19" s="5"/>
      <c r="T19" s="5"/>
    </row>
    <row r="20" spans="1:24" s="6" customFormat="1" ht="33" customHeight="1" x14ac:dyDescent="0.25">
      <c r="A20" s="20">
        <v>8</v>
      </c>
      <c r="B20" s="31" t="s">
        <v>174</v>
      </c>
      <c r="C20" s="21" t="s">
        <v>57</v>
      </c>
      <c r="D20" s="22" t="s">
        <v>13</v>
      </c>
      <c r="E20" s="30">
        <v>0.36099999999999999</v>
      </c>
      <c r="F20" s="20">
        <v>6</v>
      </c>
      <c r="G20" s="24">
        <f t="shared" si="0"/>
        <v>602.86566800000003</v>
      </c>
      <c r="H20" s="25">
        <f t="shared" si="1"/>
        <v>477.57209839999996</v>
      </c>
      <c r="I20" s="26"/>
      <c r="J20" s="27" t="s">
        <v>33</v>
      </c>
      <c r="K20" s="273"/>
      <c r="L20" s="28" t="s">
        <v>38</v>
      </c>
      <c r="M20" s="29"/>
      <c r="N20" s="5"/>
      <c r="O20" s="5"/>
      <c r="P20" s="5"/>
      <c r="Q20" s="5"/>
      <c r="R20" s="5"/>
      <c r="S20" s="5"/>
      <c r="T20" s="5"/>
      <c r="U20" s="5"/>
    </row>
    <row r="21" spans="1:24" s="238" customFormat="1" ht="21" customHeight="1" x14ac:dyDescent="0.25">
      <c r="A21" s="403" t="s">
        <v>50</v>
      </c>
      <c r="B21" s="404"/>
      <c r="C21" s="232" t="s">
        <v>12</v>
      </c>
      <c r="D21" s="232" t="s">
        <v>13</v>
      </c>
      <c r="E21" s="234">
        <f>SUM(E13:E20)</f>
        <v>3.5289999999999999</v>
      </c>
      <c r="F21" s="233">
        <f>SUM(F13:F20)</f>
        <v>118</v>
      </c>
      <c r="G21" s="234">
        <f>SUM(G13:G19)</f>
        <v>5290.521984</v>
      </c>
      <c r="H21" s="234">
        <f>SUM(H13:H19)</f>
        <v>4190.9928192000007</v>
      </c>
      <c r="I21" s="235"/>
      <c r="J21" s="235"/>
      <c r="K21" s="236"/>
      <c r="L21" s="237"/>
      <c r="M21" s="237"/>
    </row>
    <row r="22" spans="1:24" s="13" customFormat="1" x14ac:dyDescent="0.25">
      <c r="A22" s="197"/>
      <c r="B22" s="198"/>
      <c r="C22" s="199"/>
      <c r="D22" s="199"/>
      <c r="E22" s="200"/>
      <c r="F22" s="201"/>
      <c r="G22" s="202"/>
      <c r="H22" s="202"/>
      <c r="I22" s="155"/>
      <c r="J22" s="203"/>
      <c r="K22" s="203"/>
      <c r="L22" s="203"/>
      <c r="M22" s="204"/>
    </row>
    <row r="23" spans="1:24" s="127" customFormat="1" ht="20.25" customHeight="1" x14ac:dyDescent="0.3">
      <c r="A23" s="313" t="s">
        <v>65</v>
      </c>
      <c r="B23" s="118"/>
      <c r="C23" s="312"/>
      <c r="D23" s="118"/>
      <c r="E23" s="119"/>
      <c r="F23" s="312"/>
      <c r="G23" s="312"/>
      <c r="H23" s="312"/>
      <c r="I23" s="118"/>
      <c r="J23" s="118"/>
      <c r="K23" s="118"/>
      <c r="L23" s="118"/>
      <c r="M23" s="129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  <row r="24" spans="1:24" s="4" customFormat="1" ht="23.25" customHeight="1" x14ac:dyDescent="0.25">
      <c r="A24" s="354">
        <v>1</v>
      </c>
      <c r="B24" s="357" t="s">
        <v>179</v>
      </c>
      <c r="C24" s="50" t="s">
        <v>57</v>
      </c>
      <c r="D24" s="50" t="s">
        <v>13</v>
      </c>
      <c r="E24" s="35">
        <v>0.38500000000000001</v>
      </c>
      <c r="F24" s="19">
        <v>22</v>
      </c>
      <c r="G24" s="36">
        <f>E24*861.821</f>
        <v>331.801085</v>
      </c>
      <c r="H24" s="36">
        <f>E24*560.90757</f>
        <v>215.94941444999998</v>
      </c>
      <c r="I24" s="211"/>
      <c r="J24" s="51" t="s">
        <v>33</v>
      </c>
      <c r="K24" s="368" t="s">
        <v>24</v>
      </c>
      <c r="L24" s="52" t="s">
        <v>38</v>
      </c>
      <c r="M24" s="136"/>
      <c r="N24" s="13"/>
      <c r="O24" s="13"/>
      <c r="P24" s="13"/>
      <c r="Q24" s="13"/>
      <c r="R24" s="13"/>
      <c r="S24" s="13"/>
      <c r="T24" s="13"/>
    </row>
    <row r="25" spans="1:24" s="4" customFormat="1" ht="25.5" customHeight="1" x14ac:dyDescent="0.25">
      <c r="A25" s="354">
        <v>2</v>
      </c>
      <c r="B25" s="49" t="s">
        <v>49</v>
      </c>
      <c r="C25" s="50" t="s">
        <v>57</v>
      </c>
      <c r="D25" s="50" t="s">
        <v>13</v>
      </c>
      <c r="E25" s="35">
        <v>0.64800000000000002</v>
      </c>
      <c r="F25" s="19">
        <v>32</v>
      </c>
      <c r="G25" s="36">
        <f t="shared" ref="G25:G64" si="2">E25*861.821</f>
        <v>558.46000800000002</v>
      </c>
      <c r="H25" s="36">
        <f t="shared" ref="H25:H64" si="3">E25*560.90757</f>
        <v>363.46810535999998</v>
      </c>
      <c r="I25" s="211"/>
      <c r="J25" s="51" t="s">
        <v>35</v>
      </c>
      <c r="K25" s="369"/>
      <c r="L25" s="51"/>
      <c r="M25" s="136"/>
      <c r="N25" s="13"/>
      <c r="O25" s="13"/>
      <c r="P25" s="13"/>
      <c r="Q25" s="13"/>
      <c r="R25" s="13"/>
      <c r="S25" s="13"/>
      <c r="T25" s="13"/>
    </row>
    <row r="26" spans="1:24" s="4" customFormat="1" ht="22.5" customHeight="1" x14ac:dyDescent="0.25">
      <c r="A26" s="354">
        <v>3</v>
      </c>
      <c r="B26" s="49" t="s">
        <v>180</v>
      </c>
      <c r="C26" s="50" t="s">
        <v>57</v>
      </c>
      <c r="D26" s="50" t="s">
        <v>13</v>
      </c>
      <c r="E26" s="35">
        <v>0.51500000000000001</v>
      </c>
      <c r="F26" s="19">
        <v>23</v>
      </c>
      <c r="G26" s="36">
        <f t="shared" si="2"/>
        <v>443.83781500000003</v>
      </c>
      <c r="H26" s="36">
        <f t="shared" si="3"/>
        <v>288.86739854999996</v>
      </c>
      <c r="I26" s="211"/>
      <c r="J26" s="51" t="s">
        <v>36</v>
      </c>
      <c r="K26" s="369"/>
      <c r="L26" s="51"/>
      <c r="M26" s="136"/>
      <c r="N26" s="13"/>
      <c r="O26" s="13"/>
      <c r="P26" s="13"/>
      <c r="Q26" s="13"/>
      <c r="R26" s="13"/>
      <c r="S26" s="13"/>
      <c r="T26" s="13"/>
    </row>
    <row r="27" spans="1:24" s="4" customFormat="1" ht="23.25" customHeight="1" x14ac:dyDescent="0.25">
      <c r="A27" s="354">
        <v>4</v>
      </c>
      <c r="B27" s="49" t="s">
        <v>181</v>
      </c>
      <c r="C27" s="50" t="s">
        <v>57</v>
      </c>
      <c r="D27" s="50" t="s">
        <v>13</v>
      </c>
      <c r="E27" s="35">
        <v>0.30599999999999999</v>
      </c>
      <c r="F27" s="19">
        <v>14</v>
      </c>
      <c r="G27" s="36">
        <f t="shared" si="2"/>
        <v>263.71722599999998</v>
      </c>
      <c r="H27" s="36">
        <f t="shared" si="3"/>
        <v>171.63771641999998</v>
      </c>
      <c r="I27" s="211"/>
      <c r="J27" s="51" t="s">
        <v>36</v>
      </c>
      <c r="K27" s="369"/>
      <c r="L27" s="51"/>
      <c r="M27" s="136"/>
      <c r="N27" s="13"/>
      <c r="O27" s="13"/>
      <c r="P27" s="13"/>
      <c r="Q27" s="13"/>
      <c r="R27" s="13"/>
      <c r="S27" s="13"/>
      <c r="T27" s="13"/>
    </row>
    <row r="28" spans="1:24" s="4" customFormat="1" ht="20.25" customHeight="1" x14ac:dyDescent="0.25">
      <c r="A28" s="354">
        <v>5</v>
      </c>
      <c r="B28" s="49" t="s">
        <v>182</v>
      </c>
      <c r="C28" s="50" t="s">
        <v>57</v>
      </c>
      <c r="D28" s="50" t="s">
        <v>13</v>
      </c>
      <c r="E28" s="35">
        <v>0.24399999999999999</v>
      </c>
      <c r="F28" s="19">
        <v>16</v>
      </c>
      <c r="G28" s="36">
        <f t="shared" si="2"/>
        <v>210.284324</v>
      </c>
      <c r="H28" s="36">
        <f t="shared" si="3"/>
        <v>136.86144707999998</v>
      </c>
      <c r="I28" s="211"/>
      <c r="J28" s="51" t="s">
        <v>35</v>
      </c>
      <c r="K28" s="369"/>
      <c r="L28" s="51"/>
      <c r="M28" s="136"/>
      <c r="N28" s="13"/>
      <c r="O28" s="13"/>
      <c r="P28" s="13"/>
      <c r="Q28" s="13"/>
      <c r="R28" s="13"/>
      <c r="S28" s="13"/>
    </row>
    <row r="29" spans="1:24" s="4" customFormat="1" ht="21" customHeight="1" x14ac:dyDescent="0.25">
      <c r="A29" s="354">
        <v>6</v>
      </c>
      <c r="B29" s="49" t="s">
        <v>183</v>
      </c>
      <c r="C29" s="50" t="s">
        <v>57</v>
      </c>
      <c r="D29" s="50" t="s">
        <v>13</v>
      </c>
      <c r="E29" s="63">
        <v>0.214</v>
      </c>
      <c r="F29" s="19">
        <v>7</v>
      </c>
      <c r="G29" s="36">
        <f t="shared" si="2"/>
        <v>184.42969400000001</v>
      </c>
      <c r="H29" s="36">
        <f t="shared" si="3"/>
        <v>120.03421997999999</v>
      </c>
      <c r="I29" s="211"/>
      <c r="J29" s="51" t="s">
        <v>35</v>
      </c>
      <c r="K29" s="369"/>
      <c r="L29" s="51"/>
      <c r="M29" s="136"/>
      <c r="N29" s="13"/>
      <c r="O29" s="13"/>
      <c r="P29" s="13"/>
      <c r="Q29" s="13"/>
      <c r="R29" s="13"/>
      <c r="S29" s="13"/>
      <c r="T29" s="13"/>
      <c r="U29" s="13"/>
    </row>
    <row r="30" spans="1:24" s="4" customFormat="1" ht="20.25" customHeight="1" x14ac:dyDescent="0.25">
      <c r="A30" s="354">
        <v>7</v>
      </c>
      <c r="B30" s="49" t="s">
        <v>26</v>
      </c>
      <c r="C30" s="50" t="s">
        <v>57</v>
      </c>
      <c r="D30" s="50" t="s">
        <v>13</v>
      </c>
      <c r="E30" s="63">
        <v>0.89500000000000002</v>
      </c>
      <c r="F30" s="19">
        <v>30</v>
      </c>
      <c r="G30" s="36">
        <f t="shared" si="2"/>
        <v>771.32979499999999</v>
      </c>
      <c r="H30" s="36">
        <f t="shared" si="3"/>
        <v>502.01227514999999</v>
      </c>
      <c r="I30" s="211"/>
      <c r="J30" s="51" t="s">
        <v>39</v>
      </c>
      <c r="K30" s="369"/>
      <c r="L30" s="52"/>
      <c r="M30" s="136"/>
      <c r="N30" s="13"/>
      <c r="O30" s="13"/>
      <c r="P30" s="13"/>
      <c r="Q30" s="13"/>
      <c r="R30" s="13"/>
      <c r="S30" s="13"/>
      <c r="T30" s="13"/>
      <c r="U30" s="13"/>
    </row>
    <row r="31" spans="1:24" s="4" customFormat="1" ht="24.75" customHeight="1" x14ac:dyDescent="0.25">
      <c r="A31" s="354">
        <v>8</v>
      </c>
      <c r="B31" s="49" t="s">
        <v>184</v>
      </c>
      <c r="C31" s="50" t="s">
        <v>57</v>
      </c>
      <c r="D31" s="50" t="s">
        <v>13</v>
      </c>
      <c r="E31" s="63">
        <v>0.39500000000000002</v>
      </c>
      <c r="F31" s="19">
        <v>26</v>
      </c>
      <c r="G31" s="36">
        <f t="shared" si="2"/>
        <v>340.41929500000003</v>
      </c>
      <c r="H31" s="36">
        <f t="shared" si="3"/>
        <v>221.55849014999998</v>
      </c>
      <c r="I31" s="211"/>
      <c r="J31" s="51" t="s">
        <v>33</v>
      </c>
      <c r="K31" s="369"/>
      <c r="L31" s="52" t="s">
        <v>38</v>
      </c>
      <c r="M31" s="136"/>
      <c r="N31" s="13"/>
      <c r="O31" s="13"/>
      <c r="P31" s="13"/>
      <c r="Q31" s="13"/>
      <c r="R31" s="13"/>
      <c r="S31" s="13"/>
      <c r="T31" s="13"/>
      <c r="U31" s="13"/>
    </row>
    <row r="32" spans="1:24" s="4" customFormat="1" ht="21" customHeight="1" x14ac:dyDescent="0.25">
      <c r="A32" s="354">
        <v>9</v>
      </c>
      <c r="B32" s="49" t="s">
        <v>185</v>
      </c>
      <c r="C32" s="50" t="s">
        <v>57</v>
      </c>
      <c r="D32" s="50" t="s">
        <v>13</v>
      </c>
      <c r="E32" s="63">
        <v>0.252</v>
      </c>
      <c r="F32" s="19">
        <v>10</v>
      </c>
      <c r="G32" s="36">
        <f t="shared" si="2"/>
        <v>217.17889200000002</v>
      </c>
      <c r="H32" s="36">
        <f t="shared" si="3"/>
        <v>141.34870763999999</v>
      </c>
      <c r="I32" s="211"/>
      <c r="J32" s="51" t="s">
        <v>35</v>
      </c>
      <c r="K32" s="369"/>
      <c r="L32" s="51"/>
      <c r="M32" s="136"/>
      <c r="N32" s="13"/>
      <c r="O32" s="13"/>
      <c r="P32" s="13"/>
      <c r="Q32" s="13"/>
      <c r="R32" s="13"/>
      <c r="S32" s="13"/>
      <c r="T32" s="13"/>
      <c r="U32" s="13"/>
    </row>
    <row r="33" spans="1:21" s="4" customFormat="1" ht="31.5" customHeight="1" x14ac:dyDescent="0.25">
      <c r="A33" s="354">
        <v>10</v>
      </c>
      <c r="B33" s="49" t="s">
        <v>186</v>
      </c>
      <c r="C33" s="50" t="s">
        <v>57</v>
      </c>
      <c r="D33" s="50" t="s">
        <v>13</v>
      </c>
      <c r="E33" s="35">
        <v>1.1499999999999999</v>
      </c>
      <c r="F33" s="19">
        <v>43</v>
      </c>
      <c r="G33" s="36">
        <f t="shared" si="2"/>
        <v>991.0941499999999</v>
      </c>
      <c r="H33" s="36">
        <f t="shared" si="3"/>
        <v>645.04370549999987</v>
      </c>
      <c r="I33" s="211"/>
      <c r="J33" s="51" t="s">
        <v>35</v>
      </c>
      <c r="K33" s="369"/>
      <c r="L33" s="51"/>
      <c r="M33" s="136"/>
      <c r="N33" s="13"/>
      <c r="O33" s="13"/>
      <c r="P33" s="13"/>
      <c r="Q33" s="13"/>
      <c r="R33" s="13"/>
      <c r="S33" s="13"/>
      <c r="T33" s="13"/>
      <c r="U33" s="13"/>
    </row>
    <row r="34" spans="1:21" s="4" customFormat="1" ht="33" customHeight="1" x14ac:dyDescent="0.25">
      <c r="A34" s="354">
        <v>11</v>
      </c>
      <c r="B34" s="49" t="s">
        <v>187</v>
      </c>
      <c r="C34" s="50" t="s">
        <v>57</v>
      </c>
      <c r="D34" s="50" t="s">
        <v>13</v>
      </c>
      <c r="E34" s="35">
        <v>0.59</v>
      </c>
      <c r="F34" s="19">
        <v>24</v>
      </c>
      <c r="G34" s="36">
        <f t="shared" si="2"/>
        <v>508.47438999999997</v>
      </c>
      <c r="H34" s="36">
        <f t="shared" si="3"/>
        <v>330.93546629999997</v>
      </c>
      <c r="I34" s="211"/>
      <c r="J34" s="51" t="s">
        <v>39</v>
      </c>
      <c r="K34" s="370"/>
      <c r="L34" s="51"/>
      <c r="M34" s="136"/>
      <c r="N34" s="13"/>
      <c r="O34" s="13"/>
      <c r="P34" s="13"/>
      <c r="Q34" s="13"/>
      <c r="R34" s="13"/>
      <c r="S34" s="13"/>
      <c r="T34" s="13"/>
      <c r="U34" s="13"/>
    </row>
    <row r="35" spans="1:21" s="4" customFormat="1" ht="39" customHeight="1" x14ac:dyDescent="0.25">
      <c r="A35" s="354">
        <v>12</v>
      </c>
      <c r="B35" s="49" t="s">
        <v>188</v>
      </c>
      <c r="C35" s="50" t="s">
        <v>57</v>
      </c>
      <c r="D35" s="50" t="s">
        <v>13</v>
      </c>
      <c r="E35" s="35">
        <v>0.9</v>
      </c>
      <c r="F35" s="19">
        <v>36</v>
      </c>
      <c r="G35" s="36">
        <f t="shared" si="2"/>
        <v>775.63890000000004</v>
      </c>
      <c r="H35" s="36">
        <f t="shared" si="3"/>
        <v>504.81681299999997</v>
      </c>
      <c r="I35" s="211"/>
      <c r="J35" s="173" t="s">
        <v>39</v>
      </c>
      <c r="K35" s="368" t="s">
        <v>24</v>
      </c>
      <c r="L35" s="173" t="s">
        <v>38</v>
      </c>
      <c r="M35" s="136"/>
      <c r="N35" s="13"/>
      <c r="O35" s="13"/>
      <c r="P35" s="13"/>
      <c r="Q35" s="13"/>
      <c r="R35" s="13"/>
      <c r="S35" s="13"/>
      <c r="T35" s="13"/>
      <c r="U35" s="13"/>
    </row>
    <row r="36" spans="1:21" s="4" customFormat="1" ht="48.75" customHeight="1" x14ac:dyDescent="0.25">
      <c r="A36" s="354">
        <v>13</v>
      </c>
      <c r="B36" s="49" t="s">
        <v>189</v>
      </c>
      <c r="C36" s="50" t="s">
        <v>57</v>
      </c>
      <c r="D36" s="50" t="s">
        <v>13</v>
      </c>
      <c r="E36" s="63">
        <v>1.3</v>
      </c>
      <c r="F36" s="19">
        <v>56</v>
      </c>
      <c r="G36" s="36">
        <f t="shared" si="2"/>
        <v>1120.3673000000001</v>
      </c>
      <c r="H36" s="36">
        <f t="shared" si="3"/>
        <v>729.17984100000001</v>
      </c>
      <c r="I36" s="211"/>
      <c r="J36" s="173" t="s">
        <v>39</v>
      </c>
      <c r="K36" s="369"/>
      <c r="L36" s="173" t="s">
        <v>38</v>
      </c>
      <c r="M36" s="136"/>
      <c r="N36" s="13"/>
      <c r="O36" s="13"/>
      <c r="P36" s="13"/>
      <c r="Q36" s="13"/>
      <c r="R36" s="13"/>
      <c r="S36" s="13"/>
      <c r="T36" s="13"/>
      <c r="U36" s="13"/>
    </row>
    <row r="37" spans="1:21" s="4" customFormat="1" ht="19.5" customHeight="1" x14ac:dyDescent="0.25">
      <c r="A37" s="354">
        <v>14</v>
      </c>
      <c r="B37" s="49" t="s">
        <v>190</v>
      </c>
      <c r="C37" s="50" t="s">
        <v>57</v>
      </c>
      <c r="D37" s="50" t="s">
        <v>13</v>
      </c>
      <c r="E37" s="35">
        <v>0.68500000000000005</v>
      </c>
      <c r="F37" s="19">
        <v>21</v>
      </c>
      <c r="G37" s="36">
        <f t="shared" si="2"/>
        <v>590.34738500000003</v>
      </c>
      <c r="H37" s="36">
        <f t="shared" si="3"/>
        <v>384.22168545</v>
      </c>
      <c r="I37" s="211"/>
      <c r="J37" s="51" t="s">
        <v>34</v>
      </c>
      <c r="K37" s="369"/>
      <c r="L37" s="52"/>
      <c r="M37" s="136"/>
      <c r="N37" s="13"/>
      <c r="O37" s="13"/>
      <c r="P37" s="13"/>
      <c r="Q37" s="13"/>
      <c r="R37" s="13"/>
      <c r="S37" s="13"/>
      <c r="T37" s="13"/>
      <c r="U37" s="13"/>
    </row>
    <row r="38" spans="1:21" s="4" customFormat="1" ht="19.5" customHeight="1" x14ac:dyDescent="0.25">
      <c r="A38" s="354">
        <v>15</v>
      </c>
      <c r="B38" s="49" t="s">
        <v>282</v>
      </c>
      <c r="C38" s="50" t="s">
        <v>57</v>
      </c>
      <c r="D38" s="50" t="s">
        <v>13</v>
      </c>
      <c r="E38" s="35">
        <v>0.65800000000000003</v>
      </c>
      <c r="F38" s="19">
        <v>22</v>
      </c>
      <c r="G38" s="36">
        <f t="shared" si="2"/>
        <v>567.07821799999999</v>
      </c>
      <c r="H38" s="36">
        <f t="shared" si="3"/>
        <v>369.07718105999999</v>
      </c>
      <c r="I38" s="211"/>
      <c r="J38" s="173" t="s">
        <v>33</v>
      </c>
      <c r="K38" s="369"/>
      <c r="L38" s="173"/>
      <c r="M38" s="136"/>
      <c r="N38" s="13"/>
      <c r="O38" s="13"/>
      <c r="P38" s="13"/>
      <c r="Q38" s="13"/>
      <c r="R38" s="13"/>
      <c r="S38" s="13"/>
      <c r="T38" s="13"/>
      <c r="U38" s="13"/>
    </row>
    <row r="39" spans="1:21" s="4" customFormat="1" ht="19.5" customHeight="1" x14ac:dyDescent="0.25">
      <c r="A39" s="354">
        <v>16</v>
      </c>
      <c r="B39" s="49" t="s">
        <v>191</v>
      </c>
      <c r="C39" s="50" t="s">
        <v>57</v>
      </c>
      <c r="D39" s="50" t="s">
        <v>13</v>
      </c>
      <c r="E39" s="63">
        <v>0.64200000000000002</v>
      </c>
      <c r="F39" s="19">
        <v>21</v>
      </c>
      <c r="G39" s="36">
        <f t="shared" si="2"/>
        <v>553.28908200000001</v>
      </c>
      <c r="H39" s="36">
        <f t="shared" si="3"/>
        <v>360.10265993999997</v>
      </c>
      <c r="I39" s="211"/>
      <c r="J39" s="51" t="s">
        <v>36</v>
      </c>
      <c r="K39" s="369"/>
      <c r="L39" s="51"/>
      <c r="M39" s="136"/>
      <c r="N39" s="13"/>
      <c r="O39" s="13"/>
      <c r="P39" s="13"/>
      <c r="Q39" s="13"/>
      <c r="R39" s="13"/>
      <c r="S39" s="13"/>
      <c r="T39" s="13"/>
      <c r="U39" s="13"/>
    </row>
    <row r="40" spans="1:21" s="4" customFormat="1" ht="20.25" customHeight="1" x14ac:dyDescent="0.25">
      <c r="A40" s="354">
        <v>17</v>
      </c>
      <c r="B40" s="49" t="s">
        <v>31</v>
      </c>
      <c r="C40" s="50" t="s">
        <v>57</v>
      </c>
      <c r="D40" s="50" t="s">
        <v>13</v>
      </c>
      <c r="E40" s="63">
        <v>0.41499999999999998</v>
      </c>
      <c r="F40" s="19">
        <v>19</v>
      </c>
      <c r="G40" s="36">
        <f t="shared" si="2"/>
        <v>357.65571499999999</v>
      </c>
      <c r="H40" s="36">
        <f t="shared" si="3"/>
        <v>232.77664154999997</v>
      </c>
      <c r="I40" s="211"/>
      <c r="J40" s="173" t="s">
        <v>39</v>
      </c>
      <c r="K40" s="369"/>
      <c r="L40" s="52" t="s">
        <v>38</v>
      </c>
      <c r="M40" s="136"/>
      <c r="N40" s="13"/>
      <c r="O40" s="13"/>
      <c r="P40" s="13"/>
      <c r="Q40" s="13"/>
      <c r="R40" s="13"/>
      <c r="S40" s="13"/>
      <c r="T40" s="13"/>
      <c r="U40" s="13"/>
    </row>
    <row r="41" spans="1:21" s="4" customFormat="1" ht="21" customHeight="1" x14ac:dyDescent="0.25">
      <c r="A41" s="354">
        <v>18</v>
      </c>
      <c r="B41" s="49" t="s">
        <v>192</v>
      </c>
      <c r="C41" s="50" t="s">
        <v>57</v>
      </c>
      <c r="D41" s="50" t="s">
        <v>13</v>
      </c>
      <c r="E41" s="63">
        <v>0.14599999999999999</v>
      </c>
      <c r="F41" s="19">
        <v>5</v>
      </c>
      <c r="G41" s="36">
        <f t="shared" si="2"/>
        <v>125.82586599999999</v>
      </c>
      <c r="H41" s="36">
        <f t="shared" si="3"/>
        <v>81.89250521999999</v>
      </c>
      <c r="I41" s="211"/>
      <c r="J41" s="51" t="s">
        <v>36</v>
      </c>
      <c r="K41" s="369"/>
      <c r="L41" s="51"/>
      <c r="M41" s="136"/>
      <c r="N41" s="13"/>
      <c r="O41" s="13"/>
      <c r="P41" s="13"/>
      <c r="Q41" s="13"/>
      <c r="R41" s="13"/>
      <c r="S41" s="13"/>
      <c r="T41" s="13"/>
      <c r="U41" s="13"/>
    </row>
    <row r="42" spans="1:21" s="4" customFormat="1" ht="21" customHeight="1" x14ac:dyDescent="0.25">
      <c r="A42" s="354">
        <v>19</v>
      </c>
      <c r="B42" s="355" t="s">
        <v>193</v>
      </c>
      <c r="C42" s="50" t="s">
        <v>57</v>
      </c>
      <c r="D42" s="50" t="s">
        <v>13</v>
      </c>
      <c r="E42" s="63">
        <v>0.45700000000000002</v>
      </c>
      <c r="F42" s="19">
        <v>19</v>
      </c>
      <c r="G42" s="36">
        <f t="shared" si="2"/>
        <v>393.85219700000005</v>
      </c>
      <c r="H42" s="36">
        <f t="shared" si="3"/>
        <v>256.33475949000001</v>
      </c>
      <c r="I42" s="211"/>
      <c r="J42" s="51" t="s">
        <v>36</v>
      </c>
      <c r="K42" s="369"/>
      <c r="L42" s="51"/>
      <c r="M42" s="136"/>
      <c r="N42" s="13"/>
      <c r="O42" s="13"/>
      <c r="P42" s="13"/>
      <c r="Q42" s="13"/>
      <c r="R42" s="13"/>
      <c r="S42" s="13"/>
      <c r="T42" s="13"/>
      <c r="U42" s="13"/>
    </row>
    <row r="43" spans="1:21" s="4" customFormat="1" ht="21" customHeight="1" x14ac:dyDescent="0.25">
      <c r="A43" s="354">
        <v>20</v>
      </c>
      <c r="B43" s="355" t="s">
        <v>194</v>
      </c>
      <c r="C43" s="50" t="s">
        <v>57</v>
      </c>
      <c r="D43" s="50" t="s">
        <v>13</v>
      </c>
      <c r="E43" s="63">
        <v>0.32300000000000001</v>
      </c>
      <c r="F43" s="19">
        <v>11</v>
      </c>
      <c r="G43" s="36">
        <f t="shared" si="2"/>
        <v>278.36818300000004</v>
      </c>
      <c r="H43" s="36">
        <f t="shared" si="3"/>
        <v>181.17314511000001</v>
      </c>
      <c r="I43" s="211"/>
      <c r="J43" s="51" t="s">
        <v>36</v>
      </c>
      <c r="K43" s="369"/>
      <c r="L43" s="51"/>
      <c r="M43" s="136"/>
      <c r="N43" s="13"/>
      <c r="O43" s="13"/>
      <c r="P43" s="13"/>
      <c r="Q43" s="13"/>
      <c r="R43" s="13"/>
      <c r="S43" s="13"/>
      <c r="T43" s="13"/>
      <c r="U43" s="13"/>
    </row>
    <row r="44" spans="1:21" s="4" customFormat="1" ht="21" customHeight="1" x14ac:dyDescent="0.25">
      <c r="A44" s="354">
        <v>21</v>
      </c>
      <c r="B44" s="49" t="s">
        <v>195</v>
      </c>
      <c r="C44" s="50" t="s">
        <v>57</v>
      </c>
      <c r="D44" s="50" t="s">
        <v>13</v>
      </c>
      <c r="E44" s="63">
        <v>0.17100000000000001</v>
      </c>
      <c r="F44" s="19">
        <v>5</v>
      </c>
      <c r="G44" s="36">
        <f t="shared" si="2"/>
        <v>147.37139100000002</v>
      </c>
      <c r="H44" s="36">
        <f t="shared" si="3"/>
        <v>95.915194470000003</v>
      </c>
      <c r="I44" s="211"/>
      <c r="J44" s="51" t="s">
        <v>35</v>
      </c>
      <c r="K44" s="369"/>
      <c r="L44" s="51"/>
      <c r="M44" s="136"/>
      <c r="N44" s="13"/>
      <c r="O44" s="13"/>
      <c r="P44" s="13"/>
      <c r="Q44" s="13"/>
      <c r="R44" s="13"/>
      <c r="S44" s="13"/>
      <c r="T44" s="13"/>
      <c r="U44" s="13"/>
    </row>
    <row r="45" spans="1:21" s="4" customFormat="1" ht="18.75" customHeight="1" x14ac:dyDescent="0.25">
      <c r="A45" s="354">
        <v>22</v>
      </c>
      <c r="B45" s="49" t="s">
        <v>196</v>
      </c>
      <c r="C45" s="50" t="s">
        <v>57</v>
      </c>
      <c r="D45" s="50" t="s">
        <v>13</v>
      </c>
      <c r="E45" s="35">
        <v>0.27400000000000002</v>
      </c>
      <c r="F45" s="19">
        <v>6</v>
      </c>
      <c r="G45" s="36">
        <f t="shared" si="2"/>
        <v>236.13895400000001</v>
      </c>
      <c r="H45" s="36">
        <f t="shared" si="3"/>
        <v>153.68867417999999</v>
      </c>
      <c r="I45" s="211"/>
      <c r="J45" s="51" t="s">
        <v>35</v>
      </c>
      <c r="K45" s="369"/>
      <c r="L45" s="51"/>
      <c r="M45" s="136"/>
      <c r="N45" s="13"/>
      <c r="O45" s="13"/>
      <c r="P45" s="13"/>
      <c r="Q45" s="13"/>
      <c r="R45" s="13"/>
      <c r="S45" s="13"/>
      <c r="T45" s="13"/>
      <c r="U45" s="13"/>
    </row>
    <row r="46" spans="1:21" s="4" customFormat="1" ht="21.75" customHeight="1" x14ac:dyDescent="0.25">
      <c r="A46" s="354">
        <v>23</v>
      </c>
      <c r="B46" s="49" t="s">
        <v>62</v>
      </c>
      <c r="C46" s="50" t="s">
        <v>57</v>
      </c>
      <c r="D46" s="50" t="s">
        <v>13</v>
      </c>
      <c r="E46" s="35">
        <v>0.215</v>
      </c>
      <c r="F46" s="19">
        <v>10</v>
      </c>
      <c r="G46" s="36">
        <f t="shared" si="2"/>
        <v>185.291515</v>
      </c>
      <c r="H46" s="36">
        <f t="shared" si="3"/>
        <v>120.59512754999999</v>
      </c>
      <c r="I46" s="211"/>
      <c r="J46" s="173" t="s">
        <v>32</v>
      </c>
      <c r="K46" s="369"/>
      <c r="L46" s="52"/>
      <c r="M46" s="136"/>
      <c r="N46" s="13"/>
      <c r="O46" s="13"/>
      <c r="P46" s="13"/>
      <c r="Q46" s="13"/>
      <c r="R46" s="13"/>
      <c r="S46" s="13"/>
      <c r="T46" s="13"/>
      <c r="U46" s="13"/>
    </row>
    <row r="47" spans="1:21" s="4" customFormat="1" ht="21" customHeight="1" x14ac:dyDescent="0.25">
      <c r="A47" s="354">
        <v>24</v>
      </c>
      <c r="B47" s="49" t="s">
        <v>197</v>
      </c>
      <c r="C47" s="50" t="s">
        <v>57</v>
      </c>
      <c r="D47" s="50" t="s">
        <v>13</v>
      </c>
      <c r="E47" s="35">
        <v>0.48599999999999999</v>
      </c>
      <c r="F47" s="19">
        <v>19</v>
      </c>
      <c r="G47" s="36">
        <f t="shared" si="2"/>
        <v>418.84500600000001</v>
      </c>
      <c r="H47" s="36">
        <f t="shared" si="3"/>
        <v>272.60107901999999</v>
      </c>
      <c r="I47" s="211"/>
      <c r="J47" s="51" t="s">
        <v>35</v>
      </c>
      <c r="K47" s="369"/>
      <c r="L47" s="51"/>
      <c r="M47" s="136"/>
      <c r="N47" s="13"/>
      <c r="O47" s="13"/>
      <c r="P47" s="13"/>
      <c r="Q47" s="13"/>
      <c r="R47" s="13"/>
      <c r="S47" s="13"/>
      <c r="T47" s="13"/>
      <c r="U47" s="13"/>
    </row>
    <row r="48" spans="1:21" s="4" customFormat="1" ht="20.25" customHeight="1" x14ac:dyDescent="0.25">
      <c r="A48" s="354">
        <v>25</v>
      </c>
      <c r="B48" s="49" t="s">
        <v>198</v>
      </c>
      <c r="C48" s="50" t="s">
        <v>57</v>
      </c>
      <c r="D48" s="50" t="s">
        <v>13</v>
      </c>
      <c r="E48" s="63">
        <v>0.25700000000000001</v>
      </c>
      <c r="F48" s="19">
        <v>12</v>
      </c>
      <c r="G48" s="36">
        <f t="shared" si="2"/>
        <v>221.48799700000001</v>
      </c>
      <c r="H48" s="36">
        <f t="shared" si="3"/>
        <v>144.15324548999999</v>
      </c>
      <c r="I48" s="211"/>
      <c r="J48" s="173" t="s">
        <v>36</v>
      </c>
      <c r="K48" s="369"/>
      <c r="L48" s="173"/>
      <c r="M48" s="136"/>
      <c r="N48" s="13"/>
      <c r="O48" s="13"/>
      <c r="P48" s="13"/>
      <c r="Q48" s="13"/>
      <c r="R48" s="13"/>
      <c r="S48" s="13"/>
      <c r="T48" s="13"/>
      <c r="U48" s="13"/>
    </row>
    <row r="49" spans="1:21" s="4" customFormat="1" ht="22.5" customHeight="1" x14ac:dyDescent="0.25">
      <c r="A49" s="354">
        <v>26</v>
      </c>
      <c r="B49" s="49" t="s">
        <v>272</v>
      </c>
      <c r="C49" s="50" t="s">
        <v>57</v>
      </c>
      <c r="D49" s="50" t="s">
        <v>13</v>
      </c>
      <c r="E49" s="63">
        <v>0.58299999999999996</v>
      </c>
      <c r="F49" s="19">
        <v>24</v>
      </c>
      <c r="G49" s="36">
        <f t="shared" si="2"/>
        <v>502.441643</v>
      </c>
      <c r="H49" s="36">
        <f t="shared" si="3"/>
        <v>327.00911330999998</v>
      </c>
      <c r="I49" s="211"/>
      <c r="J49" s="173" t="s">
        <v>33</v>
      </c>
      <c r="K49" s="369"/>
      <c r="L49" s="173" t="s">
        <v>38</v>
      </c>
      <c r="M49" s="136"/>
      <c r="N49" s="13"/>
      <c r="O49" s="13"/>
      <c r="P49" s="13"/>
      <c r="Q49" s="13"/>
      <c r="R49" s="13"/>
      <c r="S49" s="13"/>
      <c r="T49" s="13"/>
      <c r="U49" s="13"/>
    </row>
    <row r="50" spans="1:21" s="4" customFormat="1" ht="34.5" customHeight="1" x14ac:dyDescent="0.25">
      <c r="A50" s="354">
        <v>27</v>
      </c>
      <c r="B50" s="49" t="s">
        <v>199</v>
      </c>
      <c r="C50" s="50" t="s">
        <v>57</v>
      </c>
      <c r="D50" s="50" t="s">
        <v>13</v>
      </c>
      <c r="E50" s="63">
        <v>1.1499999999999999</v>
      </c>
      <c r="F50" s="19">
        <v>48</v>
      </c>
      <c r="G50" s="36">
        <f t="shared" si="2"/>
        <v>991.0941499999999</v>
      </c>
      <c r="H50" s="36">
        <f t="shared" si="3"/>
        <v>645.04370549999987</v>
      </c>
      <c r="I50" s="211"/>
      <c r="J50" s="173" t="s">
        <v>34</v>
      </c>
      <c r="K50" s="369"/>
      <c r="L50" s="173"/>
      <c r="M50" s="136"/>
      <c r="N50" s="13"/>
      <c r="O50" s="13"/>
      <c r="P50" s="13"/>
      <c r="Q50" s="13"/>
      <c r="R50" s="13"/>
      <c r="S50" s="13"/>
      <c r="T50" s="13"/>
      <c r="U50" s="13"/>
    </row>
    <row r="51" spans="1:21" s="4" customFormat="1" ht="19.5" customHeight="1" x14ac:dyDescent="0.25">
      <c r="A51" s="354">
        <v>28</v>
      </c>
      <c r="B51" s="49" t="s">
        <v>28</v>
      </c>
      <c r="C51" s="50" t="s">
        <v>57</v>
      </c>
      <c r="D51" s="50" t="s">
        <v>13</v>
      </c>
      <c r="E51" s="35">
        <v>0.224</v>
      </c>
      <c r="F51" s="19">
        <v>16</v>
      </c>
      <c r="G51" s="36">
        <f t="shared" si="2"/>
        <v>193.04790400000002</v>
      </c>
      <c r="H51" s="36">
        <f t="shared" si="3"/>
        <v>125.64329567999999</v>
      </c>
      <c r="I51" s="211"/>
      <c r="J51" s="51" t="s">
        <v>36</v>
      </c>
      <c r="K51" s="369"/>
      <c r="L51" s="51"/>
      <c r="M51" s="136"/>
      <c r="N51" s="13"/>
      <c r="O51" s="13"/>
      <c r="P51" s="13"/>
      <c r="Q51" s="13"/>
      <c r="R51" s="13"/>
      <c r="S51" s="13"/>
      <c r="T51" s="13"/>
      <c r="U51" s="13"/>
    </row>
    <row r="52" spans="1:21" s="4" customFormat="1" ht="33" customHeight="1" x14ac:dyDescent="0.25">
      <c r="A52" s="354">
        <v>29</v>
      </c>
      <c r="B52" s="278" t="s">
        <v>200</v>
      </c>
      <c r="C52" s="50" t="s">
        <v>57</v>
      </c>
      <c r="D52" s="50" t="s">
        <v>13</v>
      </c>
      <c r="E52" s="63">
        <v>0.68200000000000005</v>
      </c>
      <c r="F52" s="19">
        <v>25</v>
      </c>
      <c r="G52" s="36">
        <f t="shared" si="2"/>
        <v>587.76192200000003</v>
      </c>
      <c r="H52" s="36">
        <f t="shared" si="3"/>
        <v>382.53896273999999</v>
      </c>
      <c r="I52" s="211"/>
      <c r="J52" s="51" t="s">
        <v>36</v>
      </c>
      <c r="K52" s="369"/>
      <c r="L52" s="51"/>
      <c r="M52" s="136"/>
      <c r="N52" s="13"/>
      <c r="O52" s="13"/>
      <c r="P52" s="13"/>
      <c r="Q52" s="13"/>
      <c r="R52" s="13"/>
      <c r="S52" s="13"/>
      <c r="T52" s="13"/>
      <c r="U52" s="13"/>
    </row>
    <row r="53" spans="1:21" s="4" customFormat="1" ht="23.25" customHeight="1" x14ac:dyDescent="0.25">
      <c r="A53" s="354">
        <v>30</v>
      </c>
      <c r="B53" s="278" t="s">
        <v>201</v>
      </c>
      <c r="C53" s="50" t="s">
        <v>57</v>
      </c>
      <c r="D53" s="50" t="s">
        <v>13</v>
      </c>
      <c r="E53" s="63">
        <v>0.28599999999999998</v>
      </c>
      <c r="F53" s="19">
        <v>14</v>
      </c>
      <c r="G53" s="36">
        <f t="shared" si="2"/>
        <v>246.480806</v>
      </c>
      <c r="H53" s="36">
        <f t="shared" si="3"/>
        <v>160.41956501999996</v>
      </c>
      <c r="I53" s="211"/>
      <c r="J53" s="173" t="s">
        <v>36</v>
      </c>
      <c r="K53" s="369"/>
      <c r="L53" s="173"/>
      <c r="M53" s="136"/>
      <c r="N53" s="13"/>
      <c r="O53" s="13"/>
      <c r="P53" s="13"/>
      <c r="Q53" s="13"/>
      <c r="R53" s="13"/>
      <c r="S53" s="13"/>
      <c r="T53" s="13"/>
      <c r="U53" s="13"/>
    </row>
    <row r="54" spans="1:21" s="4" customFormat="1" ht="30" customHeight="1" x14ac:dyDescent="0.25">
      <c r="A54" s="354">
        <v>31</v>
      </c>
      <c r="B54" s="49" t="s">
        <v>127</v>
      </c>
      <c r="C54" s="50" t="s">
        <v>57</v>
      </c>
      <c r="D54" s="50" t="s">
        <v>13</v>
      </c>
      <c r="E54" s="63">
        <v>0.52600000000000002</v>
      </c>
      <c r="F54" s="19">
        <v>24</v>
      </c>
      <c r="G54" s="36">
        <f t="shared" si="2"/>
        <v>453.31784600000003</v>
      </c>
      <c r="H54" s="36">
        <f t="shared" si="3"/>
        <v>295.03738182000001</v>
      </c>
      <c r="I54" s="211"/>
      <c r="J54" s="173" t="s">
        <v>36</v>
      </c>
      <c r="K54" s="369"/>
      <c r="L54" s="173"/>
      <c r="M54" s="136"/>
      <c r="N54" s="13"/>
      <c r="O54" s="13"/>
      <c r="P54" s="13"/>
      <c r="Q54" s="13"/>
      <c r="R54" s="13"/>
      <c r="S54" s="13"/>
      <c r="T54" s="13"/>
      <c r="U54" s="13"/>
    </row>
    <row r="55" spans="1:21" s="4" customFormat="1" ht="19.5" customHeight="1" x14ac:dyDescent="0.25">
      <c r="A55" s="354">
        <v>32</v>
      </c>
      <c r="B55" s="49" t="s">
        <v>202</v>
      </c>
      <c r="C55" s="50" t="s">
        <v>57</v>
      </c>
      <c r="D55" s="50" t="s">
        <v>13</v>
      </c>
      <c r="E55" s="63">
        <v>0.432</v>
      </c>
      <c r="F55" s="19">
        <v>16</v>
      </c>
      <c r="G55" s="36">
        <f t="shared" si="2"/>
        <v>372.30667199999999</v>
      </c>
      <c r="H55" s="36">
        <f t="shared" si="3"/>
        <v>242.31207023999997</v>
      </c>
      <c r="I55" s="211"/>
      <c r="J55" s="173" t="s">
        <v>175</v>
      </c>
      <c r="K55" s="369"/>
      <c r="L55" s="173"/>
      <c r="M55" s="136"/>
      <c r="N55" s="13"/>
      <c r="O55" s="13"/>
      <c r="P55" s="13"/>
      <c r="Q55" s="13"/>
      <c r="R55" s="13"/>
      <c r="S55" s="13"/>
      <c r="T55" s="13"/>
      <c r="U55" s="13"/>
    </row>
    <row r="56" spans="1:21" s="4" customFormat="1" ht="21" customHeight="1" x14ac:dyDescent="0.25">
      <c r="A56" s="354">
        <v>33</v>
      </c>
      <c r="B56" s="94" t="s">
        <v>203</v>
      </c>
      <c r="C56" s="50" t="s">
        <v>57</v>
      </c>
      <c r="D56" s="50" t="s">
        <v>13</v>
      </c>
      <c r="E56" s="63">
        <v>0.35</v>
      </c>
      <c r="F56" s="19">
        <v>20</v>
      </c>
      <c r="G56" s="36">
        <f t="shared" si="2"/>
        <v>301.63734999999997</v>
      </c>
      <c r="H56" s="36">
        <f t="shared" si="3"/>
        <v>196.31764949999999</v>
      </c>
      <c r="I56" s="211"/>
      <c r="J56" s="51" t="s">
        <v>36</v>
      </c>
      <c r="K56" s="369"/>
      <c r="L56" s="51"/>
      <c r="M56" s="136"/>
      <c r="N56" s="13"/>
      <c r="O56" s="13"/>
      <c r="P56" s="13"/>
      <c r="Q56" s="13"/>
      <c r="R56" s="13"/>
      <c r="S56" s="13"/>
      <c r="T56" s="13"/>
      <c r="U56" s="13"/>
    </row>
    <row r="57" spans="1:21" s="4" customFormat="1" ht="19.5" customHeight="1" x14ac:dyDescent="0.25">
      <c r="A57" s="354">
        <v>34</v>
      </c>
      <c r="B57" s="49" t="s">
        <v>204</v>
      </c>
      <c r="C57" s="50" t="s">
        <v>57</v>
      </c>
      <c r="D57" s="50" t="s">
        <v>13</v>
      </c>
      <c r="E57" s="35">
        <v>0.20599999999999999</v>
      </c>
      <c r="F57" s="19">
        <v>14</v>
      </c>
      <c r="G57" s="36">
        <f t="shared" si="2"/>
        <v>177.53512599999999</v>
      </c>
      <c r="H57" s="36">
        <f t="shared" si="3"/>
        <v>115.54695941999999</v>
      </c>
      <c r="I57" s="211"/>
      <c r="J57" s="51" t="s">
        <v>34</v>
      </c>
      <c r="K57" s="369"/>
      <c r="L57" s="52"/>
      <c r="M57" s="356"/>
      <c r="N57" s="13"/>
      <c r="O57" s="13"/>
      <c r="P57" s="13"/>
      <c r="Q57" s="13"/>
      <c r="R57" s="13"/>
      <c r="S57" s="13"/>
      <c r="T57" s="13"/>
      <c r="U57" s="13"/>
    </row>
    <row r="58" spans="1:21" s="4" customFormat="1" ht="19.5" customHeight="1" x14ac:dyDescent="0.25">
      <c r="A58" s="354">
        <v>35</v>
      </c>
      <c r="B58" s="293" t="s">
        <v>169</v>
      </c>
      <c r="C58" s="50" t="s">
        <v>57</v>
      </c>
      <c r="D58" s="50" t="s">
        <v>13</v>
      </c>
      <c r="E58" s="35">
        <v>0.42299999999999999</v>
      </c>
      <c r="F58" s="19">
        <v>21</v>
      </c>
      <c r="G58" s="36">
        <f t="shared" si="2"/>
        <v>364.55028299999998</v>
      </c>
      <c r="H58" s="36">
        <f t="shared" si="3"/>
        <v>237.26390210999998</v>
      </c>
      <c r="I58" s="211"/>
      <c r="J58" s="51" t="s">
        <v>35</v>
      </c>
      <c r="K58" s="369"/>
      <c r="L58" s="51"/>
      <c r="M58" s="136"/>
      <c r="N58" s="13"/>
      <c r="O58" s="13"/>
      <c r="P58" s="13"/>
      <c r="Q58" s="13"/>
      <c r="R58" s="13"/>
      <c r="S58" s="13"/>
      <c r="T58" s="13"/>
    </row>
    <row r="59" spans="1:21" s="4" customFormat="1" ht="18" customHeight="1" x14ac:dyDescent="0.25">
      <c r="A59" s="354">
        <v>36</v>
      </c>
      <c r="B59" s="49" t="s">
        <v>161</v>
      </c>
      <c r="C59" s="50" t="s">
        <v>57</v>
      </c>
      <c r="D59" s="50" t="s">
        <v>13</v>
      </c>
      <c r="E59" s="35">
        <v>0.43099999999999999</v>
      </c>
      <c r="F59" s="19">
        <v>23</v>
      </c>
      <c r="G59" s="36">
        <f t="shared" si="2"/>
        <v>371.44485100000003</v>
      </c>
      <c r="H59" s="36">
        <f t="shared" si="3"/>
        <v>241.75116266999999</v>
      </c>
      <c r="I59" s="211"/>
      <c r="J59" s="51" t="s">
        <v>36</v>
      </c>
      <c r="K59" s="369"/>
      <c r="L59" s="51"/>
      <c r="M59" s="136"/>
      <c r="N59" s="13"/>
      <c r="O59" s="13"/>
      <c r="P59" s="13"/>
      <c r="Q59" s="13"/>
      <c r="R59" s="13"/>
      <c r="S59" s="13"/>
      <c r="T59" s="13"/>
      <c r="U59" s="13"/>
    </row>
    <row r="60" spans="1:21" s="4" customFormat="1" ht="19.5" customHeight="1" x14ac:dyDescent="0.25">
      <c r="A60" s="354">
        <v>37</v>
      </c>
      <c r="B60" s="49" t="s">
        <v>205</v>
      </c>
      <c r="C60" s="50" t="s">
        <v>57</v>
      </c>
      <c r="D60" s="50" t="s">
        <v>13</v>
      </c>
      <c r="E60" s="35">
        <v>0.315</v>
      </c>
      <c r="F60" s="19">
        <v>17</v>
      </c>
      <c r="G60" s="36">
        <f t="shared" si="2"/>
        <v>271.473615</v>
      </c>
      <c r="H60" s="36">
        <f t="shared" si="3"/>
        <v>176.68588455</v>
      </c>
      <c r="I60" s="211"/>
      <c r="J60" s="51" t="s">
        <v>36</v>
      </c>
      <c r="K60" s="369"/>
      <c r="L60" s="52"/>
      <c r="M60" s="356"/>
      <c r="N60" s="13"/>
      <c r="O60" s="13"/>
      <c r="P60" s="13"/>
      <c r="Q60" s="13"/>
      <c r="R60" s="13"/>
      <c r="S60" s="13"/>
      <c r="T60" s="13"/>
      <c r="U60" s="13"/>
    </row>
    <row r="61" spans="1:21" s="4" customFormat="1" ht="21" customHeight="1" x14ac:dyDescent="0.25">
      <c r="A61" s="354">
        <v>38</v>
      </c>
      <c r="B61" s="49" t="s">
        <v>206</v>
      </c>
      <c r="C61" s="50" t="s">
        <v>57</v>
      </c>
      <c r="D61" s="50" t="s">
        <v>13</v>
      </c>
      <c r="E61" s="63">
        <v>0.45</v>
      </c>
      <c r="F61" s="19">
        <v>26</v>
      </c>
      <c r="G61" s="36">
        <f t="shared" si="2"/>
        <v>387.81945000000002</v>
      </c>
      <c r="H61" s="36">
        <f t="shared" si="3"/>
        <v>252.40840649999998</v>
      </c>
      <c r="I61" s="211"/>
      <c r="J61" s="51" t="s">
        <v>36</v>
      </c>
      <c r="K61" s="369"/>
      <c r="L61" s="51"/>
      <c r="M61" s="136"/>
      <c r="N61" s="13"/>
      <c r="O61" s="13"/>
      <c r="P61" s="13"/>
      <c r="Q61" s="13"/>
      <c r="R61" s="13"/>
      <c r="S61" s="13"/>
      <c r="T61" s="13"/>
      <c r="U61" s="13"/>
    </row>
    <row r="62" spans="1:21" s="4" customFormat="1" ht="21" customHeight="1" x14ac:dyDescent="0.25">
      <c r="A62" s="354">
        <v>39</v>
      </c>
      <c r="B62" s="355" t="s">
        <v>207</v>
      </c>
      <c r="C62" s="50" t="s">
        <v>57</v>
      </c>
      <c r="D62" s="50" t="s">
        <v>13</v>
      </c>
      <c r="E62" s="63">
        <v>0.61499999999999999</v>
      </c>
      <c r="F62" s="19">
        <v>29</v>
      </c>
      <c r="G62" s="36">
        <f t="shared" si="2"/>
        <v>530.01991499999997</v>
      </c>
      <c r="H62" s="36">
        <f t="shared" si="3"/>
        <v>344.95815554999996</v>
      </c>
      <c r="I62" s="211"/>
      <c r="J62" s="51" t="s">
        <v>36</v>
      </c>
      <c r="K62" s="369"/>
      <c r="L62" s="51"/>
      <c r="M62" s="136"/>
      <c r="N62" s="13"/>
      <c r="O62" s="13"/>
      <c r="P62" s="13"/>
      <c r="Q62" s="13"/>
      <c r="R62" s="13"/>
      <c r="S62" s="13"/>
      <c r="T62" s="13"/>
      <c r="U62" s="13"/>
    </row>
    <row r="63" spans="1:21" s="4" customFormat="1" ht="21" customHeight="1" x14ac:dyDescent="0.25">
      <c r="A63" s="354">
        <v>40</v>
      </c>
      <c r="B63" s="49" t="s">
        <v>208</v>
      </c>
      <c r="C63" s="50" t="s">
        <v>57</v>
      </c>
      <c r="D63" s="50" t="s">
        <v>13</v>
      </c>
      <c r="E63" s="63">
        <v>1.2450000000000001</v>
      </c>
      <c r="F63" s="19">
        <v>56</v>
      </c>
      <c r="G63" s="36">
        <f t="shared" si="2"/>
        <v>1072.9671450000001</v>
      </c>
      <c r="H63" s="36">
        <f t="shared" si="3"/>
        <v>698.32992465000007</v>
      </c>
      <c r="I63" s="211"/>
      <c r="J63" s="51" t="s">
        <v>36</v>
      </c>
      <c r="K63" s="369"/>
      <c r="L63" s="51"/>
      <c r="M63" s="136"/>
      <c r="N63" s="13"/>
      <c r="O63" s="13"/>
      <c r="P63" s="13"/>
      <c r="Q63" s="13"/>
      <c r="R63" s="13"/>
      <c r="S63" s="13"/>
      <c r="T63" s="13"/>
      <c r="U63" s="13"/>
    </row>
    <row r="64" spans="1:21" s="4" customFormat="1" ht="18.75" customHeight="1" x14ac:dyDescent="0.25">
      <c r="A64" s="354">
        <v>41</v>
      </c>
      <c r="B64" s="49" t="s">
        <v>176</v>
      </c>
      <c r="C64" s="50" t="s">
        <v>57</v>
      </c>
      <c r="D64" s="50" t="s">
        <v>13</v>
      </c>
      <c r="E64" s="35">
        <v>1.59</v>
      </c>
      <c r="F64" s="19">
        <v>78</v>
      </c>
      <c r="G64" s="36">
        <f t="shared" si="2"/>
        <v>1370.29539</v>
      </c>
      <c r="H64" s="36">
        <f t="shared" si="3"/>
        <v>891.84303629999999</v>
      </c>
      <c r="I64" s="211"/>
      <c r="J64" s="51" t="s">
        <v>39</v>
      </c>
      <c r="K64" s="370"/>
      <c r="L64" s="52" t="s">
        <v>38</v>
      </c>
      <c r="M64" s="136"/>
      <c r="N64" s="13"/>
      <c r="O64" s="13"/>
      <c r="P64" s="13"/>
      <c r="Q64" s="13"/>
      <c r="R64" s="13"/>
      <c r="S64" s="13"/>
      <c r="T64" s="13"/>
      <c r="U64" s="13"/>
    </row>
    <row r="65" spans="1:32" s="251" customFormat="1" ht="21" customHeight="1" x14ac:dyDescent="0.25">
      <c r="A65" s="239"/>
      <c r="B65" s="240" t="s">
        <v>50</v>
      </c>
      <c r="C65" s="241" t="s">
        <v>12</v>
      </c>
      <c r="D65" s="241" t="s">
        <v>13</v>
      </c>
      <c r="E65" s="244">
        <f>SUM(E24:E64)</f>
        <v>22.030999999999999</v>
      </c>
      <c r="F65" s="243">
        <f>SUM(F24:F64)</f>
        <v>960</v>
      </c>
      <c r="G65" s="244">
        <v>18989.36</v>
      </c>
      <c r="H65" s="244">
        <v>12359.04</v>
      </c>
      <c r="I65" s="245"/>
      <c r="J65" s="246"/>
      <c r="K65" s="247"/>
      <c r="L65" s="248"/>
      <c r="M65" s="249"/>
      <c r="N65" s="250"/>
      <c r="O65" s="250"/>
      <c r="P65" s="250"/>
      <c r="Q65" s="250"/>
      <c r="R65" s="250"/>
      <c r="S65" s="250"/>
      <c r="T65" s="250"/>
      <c r="U65" s="250"/>
    </row>
    <row r="66" spans="1:32" s="13" customFormat="1" x14ac:dyDescent="0.25">
      <c r="A66" s="115"/>
      <c r="B66" s="156"/>
      <c r="C66" s="157"/>
      <c r="D66" s="157"/>
      <c r="E66" s="158"/>
      <c r="F66" s="159"/>
      <c r="G66" s="160"/>
      <c r="H66" s="160"/>
      <c r="I66" s="116"/>
      <c r="J66" s="161"/>
      <c r="K66" s="162"/>
      <c r="L66" s="161"/>
      <c r="M66" s="161"/>
    </row>
    <row r="67" spans="1:32" s="408" customFormat="1" ht="20.25" customHeight="1" x14ac:dyDescent="0.25">
      <c r="A67" s="408" t="s">
        <v>113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</row>
    <row r="68" spans="1:32" s="89" customFormat="1" ht="17.25" customHeight="1" x14ac:dyDescent="0.25">
      <c r="A68" s="212">
        <v>1</v>
      </c>
      <c r="B68" s="163" t="s">
        <v>106</v>
      </c>
      <c r="C68" s="164" t="s">
        <v>57</v>
      </c>
      <c r="D68" s="165" t="s">
        <v>14</v>
      </c>
      <c r="E68" s="166">
        <v>0.14000000000000001</v>
      </c>
      <c r="F68" s="167"/>
      <c r="G68" s="168">
        <f>E68*1701.397</f>
        <v>238.19558000000001</v>
      </c>
      <c r="H68" s="85">
        <f>E68*767.07393</f>
        <v>107.39035020000001</v>
      </c>
      <c r="I68" s="169"/>
      <c r="J68" s="170" t="s">
        <v>33</v>
      </c>
      <c r="K68" s="406" t="s">
        <v>29</v>
      </c>
      <c r="L68" s="171" t="s">
        <v>38</v>
      </c>
      <c r="M68" s="306" t="s">
        <v>48</v>
      </c>
    </row>
    <row r="69" spans="1:32" s="89" customFormat="1" ht="17.25" customHeight="1" x14ac:dyDescent="0.25">
      <c r="A69" s="213">
        <v>2</v>
      </c>
      <c r="B69" s="95" t="s">
        <v>47</v>
      </c>
      <c r="C69" s="82" t="s">
        <v>57</v>
      </c>
      <c r="D69" s="34" t="s">
        <v>14</v>
      </c>
      <c r="E69" s="83">
        <v>0.14299999999999999</v>
      </c>
      <c r="F69" s="84"/>
      <c r="G69" s="168">
        <f t="shared" ref="G69:G96" si="4">E69*1701.397</f>
        <v>243.29977099999996</v>
      </c>
      <c r="H69" s="85">
        <f t="shared" ref="H69:H96" si="5">E69*767.07393</f>
        <v>109.69157199</v>
      </c>
      <c r="I69" s="86"/>
      <c r="J69" s="87" t="s">
        <v>39</v>
      </c>
      <c r="K69" s="407"/>
      <c r="L69" s="88"/>
      <c r="M69" s="43" t="s">
        <v>48</v>
      </c>
    </row>
    <row r="70" spans="1:32" s="89" customFormat="1" ht="17.25" customHeight="1" x14ac:dyDescent="0.25">
      <c r="A70" s="213">
        <v>3</v>
      </c>
      <c r="B70" s="95" t="s">
        <v>25</v>
      </c>
      <c r="C70" s="82" t="s">
        <v>57</v>
      </c>
      <c r="D70" s="34" t="s">
        <v>14</v>
      </c>
      <c r="E70" s="83">
        <v>0.22</v>
      </c>
      <c r="F70" s="84"/>
      <c r="G70" s="168">
        <f t="shared" si="4"/>
        <v>374.30734000000001</v>
      </c>
      <c r="H70" s="85">
        <f t="shared" si="5"/>
        <v>168.75626460000001</v>
      </c>
      <c r="I70" s="86"/>
      <c r="J70" s="90" t="s">
        <v>39</v>
      </c>
      <c r="K70" s="407"/>
      <c r="L70" s="34"/>
      <c r="M70" s="43" t="s">
        <v>48</v>
      </c>
    </row>
    <row r="71" spans="1:32" s="89" customFormat="1" ht="17.25" customHeight="1" x14ac:dyDescent="0.25">
      <c r="A71" s="212">
        <v>4</v>
      </c>
      <c r="B71" s="95" t="s">
        <v>69</v>
      </c>
      <c r="C71" s="82" t="s">
        <v>57</v>
      </c>
      <c r="D71" s="34" t="s">
        <v>14</v>
      </c>
      <c r="E71" s="83">
        <v>1.2050000000000001</v>
      </c>
      <c r="F71" s="84"/>
      <c r="G71" s="168">
        <f t="shared" si="4"/>
        <v>2050.1833849999998</v>
      </c>
      <c r="H71" s="85">
        <f t="shared" si="5"/>
        <v>924.32408565000003</v>
      </c>
      <c r="I71" s="86"/>
      <c r="J71" s="170" t="s">
        <v>39</v>
      </c>
      <c r="K71" s="407"/>
      <c r="L71" s="88" t="s">
        <v>38</v>
      </c>
      <c r="M71" s="43" t="s">
        <v>48</v>
      </c>
    </row>
    <row r="72" spans="1:32" s="89" customFormat="1" ht="17.25" customHeight="1" x14ac:dyDescent="0.25">
      <c r="A72" s="213">
        <v>5</v>
      </c>
      <c r="B72" s="95" t="s">
        <v>209</v>
      </c>
      <c r="C72" s="82" t="s">
        <v>57</v>
      </c>
      <c r="D72" s="34" t="s">
        <v>14</v>
      </c>
      <c r="E72" s="83">
        <v>0.14199999999999999</v>
      </c>
      <c r="F72" s="84"/>
      <c r="G72" s="168">
        <f t="shared" si="4"/>
        <v>241.59837399999998</v>
      </c>
      <c r="H72" s="85">
        <f t="shared" si="5"/>
        <v>108.92449805999999</v>
      </c>
      <c r="I72" s="86"/>
      <c r="J72" s="90" t="s">
        <v>39</v>
      </c>
      <c r="K72" s="407"/>
      <c r="L72" s="34"/>
      <c r="M72" s="43" t="s">
        <v>48</v>
      </c>
    </row>
    <row r="73" spans="1:32" s="89" customFormat="1" ht="17.25" customHeight="1" x14ac:dyDescent="0.25">
      <c r="A73" s="213">
        <v>6</v>
      </c>
      <c r="B73" s="95" t="s">
        <v>210</v>
      </c>
      <c r="C73" s="82" t="s">
        <v>57</v>
      </c>
      <c r="D73" s="34" t="s">
        <v>14</v>
      </c>
      <c r="E73" s="83">
        <v>0.223</v>
      </c>
      <c r="F73" s="84"/>
      <c r="G73" s="168">
        <f t="shared" si="4"/>
        <v>379.41153099999997</v>
      </c>
      <c r="H73" s="85">
        <f t="shared" si="5"/>
        <v>171.05748639000001</v>
      </c>
      <c r="I73" s="86"/>
      <c r="J73" s="90" t="s">
        <v>39</v>
      </c>
      <c r="K73" s="407"/>
      <c r="L73" s="88" t="s">
        <v>38</v>
      </c>
      <c r="M73" s="43" t="s">
        <v>48</v>
      </c>
    </row>
    <row r="74" spans="1:32" s="89" customFormat="1" ht="17.25" customHeight="1" x14ac:dyDescent="0.25">
      <c r="A74" s="212">
        <v>7</v>
      </c>
      <c r="B74" s="95" t="s">
        <v>292</v>
      </c>
      <c r="C74" s="82" t="s">
        <v>57</v>
      </c>
      <c r="D74" s="34" t="s">
        <v>14</v>
      </c>
      <c r="E74" s="83">
        <v>0.28100000000000003</v>
      </c>
      <c r="F74" s="84"/>
      <c r="G74" s="168">
        <f t="shared" si="4"/>
        <v>478.09255700000006</v>
      </c>
      <c r="H74" s="85">
        <f t="shared" si="5"/>
        <v>215.54777433000004</v>
      </c>
      <c r="I74" s="86"/>
      <c r="J74" s="87" t="s">
        <v>39</v>
      </c>
      <c r="K74" s="407"/>
      <c r="L74" s="88" t="s">
        <v>38</v>
      </c>
      <c r="M74" s="43" t="s">
        <v>48</v>
      </c>
    </row>
    <row r="75" spans="1:32" s="89" customFormat="1" ht="17.25" customHeight="1" x14ac:dyDescent="0.25">
      <c r="A75" s="213">
        <v>8</v>
      </c>
      <c r="B75" s="95" t="s">
        <v>211</v>
      </c>
      <c r="C75" s="82" t="s">
        <v>57</v>
      </c>
      <c r="D75" s="34" t="s">
        <v>14</v>
      </c>
      <c r="E75" s="83">
        <v>0.129</v>
      </c>
      <c r="F75" s="84"/>
      <c r="G75" s="168">
        <f t="shared" si="4"/>
        <v>219.48021299999999</v>
      </c>
      <c r="H75" s="85">
        <f t="shared" si="5"/>
        <v>98.952536970000011</v>
      </c>
      <c r="I75" s="86"/>
      <c r="J75" s="90" t="s">
        <v>36</v>
      </c>
      <c r="K75" s="407"/>
      <c r="L75" s="34"/>
      <c r="M75" s="43" t="s">
        <v>48</v>
      </c>
    </row>
    <row r="76" spans="1:32" s="89" customFormat="1" ht="17.25" customHeight="1" x14ac:dyDescent="0.25">
      <c r="A76" s="213">
        <v>9</v>
      </c>
      <c r="B76" s="95" t="s">
        <v>212</v>
      </c>
      <c r="C76" s="82" t="s">
        <v>57</v>
      </c>
      <c r="D76" s="34" t="s">
        <v>14</v>
      </c>
      <c r="E76" s="83">
        <v>0.3</v>
      </c>
      <c r="F76" s="84"/>
      <c r="G76" s="168">
        <f t="shared" si="4"/>
        <v>510.41909999999996</v>
      </c>
      <c r="H76" s="85">
        <f t="shared" si="5"/>
        <v>230.12217899999999</v>
      </c>
      <c r="I76" s="86"/>
      <c r="J76" s="87" t="s">
        <v>177</v>
      </c>
      <c r="K76" s="407"/>
      <c r="L76" s="88"/>
      <c r="M76" s="43" t="s">
        <v>48</v>
      </c>
    </row>
    <row r="77" spans="1:32" s="89" customFormat="1" ht="17.25" customHeight="1" x14ac:dyDescent="0.25">
      <c r="A77" s="212">
        <v>10</v>
      </c>
      <c r="B77" s="95" t="s">
        <v>213</v>
      </c>
      <c r="C77" s="82" t="s">
        <v>57</v>
      </c>
      <c r="D77" s="34" t="s">
        <v>14</v>
      </c>
      <c r="E77" s="83">
        <v>0.32</v>
      </c>
      <c r="F77" s="84"/>
      <c r="G77" s="168">
        <f t="shared" si="4"/>
        <v>544.44704000000002</v>
      </c>
      <c r="H77" s="85">
        <f t="shared" si="5"/>
        <v>245.4636576</v>
      </c>
      <c r="I77" s="86"/>
      <c r="J77" s="90" t="s">
        <v>39</v>
      </c>
      <c r="K77" s="407"/>
      <c r="L77" s="34"/>
      <c r="M77" s="43" t="s">
        <v>48</v>
      </c>
    </row>
    <row r="78" spans="1:32" s="89" customFormat="1" ht="17.25" customHeight="1" x14ac:dyDescent="0.25">
      <c r="A78" s="213">
        <v>11</v>
      </c>
      <c r="B78" s="95" t="s">
        <v>214</v>
      </c>
      <c r="C78" s="82" t="s">
        <v>57</v>
      </c>
      <c r="D78" s="34" t="s">
        <v>14</v>
      </c>
      <c r="E78" s="83">
        <v>0.26500000000000001</v>
      </c>
      <c r="F78" s="84"/>
      <c r="G78" s="168">
        <f t="shared" si="4"/>
        <v>450.870205</v>
      </c>
      <c r="H78" s="85">
        <f t="shared" si="5"/>
        <v>203.27459145</v>
      </c>
      <c r="I78" s="86"/>
      <c r="J78" s="90" t="s">
        <v>36</v>
      </c>
      <c r="K78" s="407"/>
      <c r="L78" s="34"/>
      <c r="M78" s="43" t="s">
        <v>48</v>
      </c>
    </row>
    <row r="79" spans="1:32" s="89" customFormat="1" ht="17.25" customHeight="1" x14ac:dyDescent="0.25">
      <c r="A79" s="213">
        <v>12</v>
      </c>
      <c r="B79" s="95" t="s">
        <v>215</v>
      </c>
      <c r="C79" s="82" t="s">
        <v>57</v>
      </c>
      <c r="D79" s="34" t="s">
        <v>14</v>
      </c>
      <c r="E79" s="83">
        <v>0.3</v>
      </c>
      <c r="F79" s="84"/>
      <c r="G79" s="168">
        <f t="shared" si="4"/>
        <v>510.41909999999996</v>
      </c>
      <c r="H79" s="85">
        <f t="shared" si="5"/>
        <v>230.12217899999999</v>
      </c>
      <c r="I79" s="86"/>
      <c r="J79" s="87" t="s">
        <v>39</v>
      </c>
      <c r="K79" s="407"/>
      <c r="L79" s="88" t="s">
        <v>38</v>
      </c>
      <c r="M79" s="43" t="s">
        <v>48</v>
      </c>
    </row>
    <row r="80" spans="1:32" s="89" customFormat="1" ht="17.25" customHeight="1" x14ac:dyDescent="0.25">
      <c r="A80" s="212">
        <v>13</v>
      </c>
      <c r="B80" s="95" t="s">
        <v>216</v>
      </c>
      <c r="C80" s="82" t="s">
        <v>57</v>
      </c>
      <c r="D80" s="34" t="s">
        <v>14</v>
      </c>
      <c r="E80" s="83">
        <v>0.65</v>
      </c>
      <c r="F80" s="84"/>
      <c r="G80" s="168">
        <f t="shared" si="4"/>
        <v>1105.90805</v>
      </c>
      <c r="H80" s="85">
        <f t="shared" si="5"/>
        <v>498.59805450000005</v>
      </c>
      <c r="I80" s="86"/>
      <c r="J80" s="90" t="s">
        <v>39</v>
      </c>
      <c r="K80" s="407"/>
      <c r="L80" s="34"/>
      <c r="M80" s="43" t="s">
        <v>48</v>
      </c>
    </row>
    <row r="81" spans="1:13" s="89" customFormat="1" ht="17.25" customHeight="1" x14ac:dyDescent="0.25">
      <c r="A81" s="213">
        <v>14</v>
      </c>
      <c r="B81" s="95" t="s">
        <v>217</v>
      </c>
      <c r="C81" s="82" t="s">
        <v>57</v>
      </c>
      <c r="D81" s="34" t="s">
        <v>14</v>
      </c>
      <c r="E81" s="83">
        <v>0.23</v>
      </c>
      <c r="F81" s="84"/>
      <c r="G81" s="168">
        <f t="shared" si="4"/>
        <v>391.32130999999998</v>
      </c>
      <c r="H81" s="85">
        <f t="shared" si="5"/>
        <v>176.42700390000002</v>
      </c>
      <c r="I81" s="86"/>
      <c r="J81" s="90" t="s">
        <v>39</v>
      </c>
      <c r="K81" s="407"/>
      <c r="L81" s="34" t="s">
        <v>38</v>
      </c>
      <c r="M81" s="43" t="s">
        <v>48</v>
      </c>
    </row>
    <row r="82" spans="1:13" s="89" customFormat="1" ht="17.25" customHeight="1" x14ac:dyDescent="0.25">
      <c r="A82" s="213">
        <v>15</v>
      </c>
      <c r="B82" s="95" t="s">
        <v>218</v>
      </c>
      <c r="C82" s="82" t="s">
        <v>57</v>
      </c>
      <c r="D82" s="34" t="s">
        <v>14</v>
      </c>
      <c r="E82" s="83">
        <v>0.17299999999999999</v>
      </c>
      <c r="F82" s="84"/>
      <c r="G82" s="168">
        <f t="shared" si="4"/>
        <v>294.34168099999999</v>
      </c>
      <c r="H82" s="85">
        <f t="shared" si="5"/>
        <v>132.70378989</v>
      </c>
      <c r="I82" s="86"/>
      <c r="J82" s="90" t="s">
        <v>39</v>
      </c>
      <c r="K82" s="407"/>
      <c r="L82" s="34"/>
      <c r="M82" s="43" t="s">
        <v>48</v>
      </c>
    </row>
    <row r="83" spans="1:13" s="89" customFormat="1" ht="17.25" customHeight="1" x14ac:dyDescent="0.25">
      <c r="A83" s="212">
        <v>16</v>
      </c>
      <c r="B83" s="95" t="s">
        <v>219</v>
      </c>
      <c r="C83" s="82" t="s">
        <v>57</v>
      </c>
      <c r="D83" s="34" t="s">
        <v>14</v>
      </c>
      <c r="E83" s="83">
        <v>0.26400000000000001</v>
      </c>
      <c r="F83" s="84"/>
      <c r="G83" s="168">
        <f t="shared" si="4"/>
        <v>449.16880800000001</v>
      </c>
      <c r="H83" s="85">
        <f t="shared" si="5"/>
        <v>202.50751752000002</v>
      </c>
      <c r="I83" s="86"/>
      <c r="J83" s="90" t="s">
        <v>39</v>
      </c>
      <c r="K83" s="407"/>
      <c r="L83" s="34"/>
      <c r="M83" s="43" t="s">
        <v>48</v>
      </c>
    </row>
    <row r="84" spans="1:13" s="89" customFormat="1" ht="17.25" customHeight="1" x14ac:dyDescent="0.25">
      <c r="A84" s="213">
        <v>17</v>
      </c>
      <c r="B84" s="95" t="s">
        <v>220</v>
      </c>
      <c r="C84" s="82" t="s">
        <v>57</v>
      </c>
      <c r="D84" s="34" t="s">
        <v>14</v>
      </c>
      <c r="E84" s="83">
        <v>0.60399999999999998</v>
      </c>
      <c r="F84" s="84"/>
      <c r="G84" s="168">
        <f t="shared" si="4"/>
        <v>1027.6437879999999</v>
      </c>
      <c r="H84" s="85">
        <f t="shared" si="5"/>
        <v>463.31265372000001</v>
      </c>
      <c r="I84" s="86"/>
      <c r="J84" s="87" t="s">
        <v>39</v>
      </c>
      <c r="K84" s="407"/>
      <c r="L84" s="34"/>
      <c r="M84" s="43" t="s">
        <v>48</v>
      </c>
    </row>
    <row r="85" spans="1:13" s="89" customFormat="1" ht="17.25" customHeight="1" x14ac:dyDescent="0.25">
      <c r="A85" s="213">
        <v>18</v>
      </c>
      <c r="B85" s="95" t="s">
        <v>221</v>
      </c>
      <c r="C85" s="82" t="s">
        <v>57</v>
      </c>
      <c r="D85" s="34" t="s">
        <v>14</v>
      </c>
      <c r="E85" s="83">
        <v>0.45</v>
      </c>
      <c r="F85" s="84"/>
      <c r="G85" s="168">
        <f t="shared" si="4"/>
        <v>765.62864999999999</v>
      </c>
      <c r="H85" s="85">
        <f t="shared" si="5"/>
        <v>345.1832685</v>
      </c>
      <c r="I85" s="86"/>
      <c r="J85" s="87" t="s">
        <v>39</v>
      </c>
      <c r="K85" s="407"/>
      <c r="L85" s="34"/>
      <c r="M85" s="43" t="s">
        <v>48</v>
      </c>
    </row>
    <row r="86" spans="1:13" s="89" customFormat="1" ht="17.25" customHeight="1" x14ac:dyDescent="0.25">
      <c r="A86" s="212">
        <v>19</v>
      </c>
      <c r="B86" s="95" t="s">
        <v>222</v>
      </c>
      <c r="C86" s="82" t="s">
        <v>57</v>
      </c>
      <c r="D86" s="34" t="s">
        <v>14</v>
      </c>
      <c r="E86" s="83">
        <v>0.35</v>
      </c>
      <c r="F86" s="84"/>
      <c r="G86" s="168">
        <f t="shared" si="4"/>
        <v>595.48894999999993</v>
      </c>
      <c r="H86" s="85">
        <f t="shared" si="5"/>
        <v>268.47587549999997</v>
      </c>
      <c r="I86" s="86"/>
      <c r="J86" s="90" t="s">
        <v>36</v>
      </c>
      <c r="K86" s="407"/>
      <c r="L86" s="88"/>
      <c r="M86" s="43" t="s">
        <v>48</v>
      </c>
    </row>
    <row r="87" spans="1:13" s="89" customFormat="1" ht="17.25" customHeight="1" x14ac:dyDescent="0.25">
      <c r="A87" s="213">
        <v>20</v>
      </c>
      <c r="B87" s="95" t="s">
        <v>223</v>
      </c>
      <c r="C87" s="82" t="s">
        <v>57</v>
      </c>
      <c r="D87" s="34" t="s">
        <v>14</v>
      </c>
      <c r="E87" s="83">
        <v>0.5</v>
      </c>
      <c r="F87" s="84"/>
      <c r="G87" s="168">
        <f t="shared" si="4"/>
        <v>850.69849999999997</v>
      </c>
      <c r="H87" s="85">
        <f t="shared" si="5"/>
        <v>383.53696500000001</v>
      </c>
      <c r="I87" s="86"/>
      <c r="J87" s="90" t="s">
        <v>36</v>
      </c>
      <c r="K87" s="407"/>
      <c r="L87" s="34"/>
      <c r="M87" s="43" t="s">
        <v>48</v>
      </c>
    </row>
    <row r="88" spans="1:13" s="89" customFormat="1" ht="17.25" customHeight="1" x14ac:dyDescent="0.25">
      <c r="A88" s="213">
        <v>21</v>
      </c>
      <c r="B88" s="95" t="s">
        <v>224</v>
      </c>
      <c r="C88" s="82" t="s">
        <v>57</v>
      </c>
      <c r="D88" s="34" t="s">
        <v>14</v>
      </c>
      <c r="E88" s="83">
        <v>0.65</v>
      </c>
      <c r="F88" s="84"/>
      <c r="G88" s="168">
        <f t="shared" si="4"/>
        <v>1105.90805</v>
      </c>
      <c r="H88" s="85">
        <f t="shared" si="5"/>
        <v>498.59805450000005</v>
      </c>
      <c r="I88" s="86"/>
      <c r="J88" s="90" t="s">
        <v>36</v>
      </c>
      <c r="K88" s="407"/>
      <c r="L88" s="34"/>
      <c r="M88" s="43" t="s">
        <v>48</v>
      </c>
    </row>
    <row r="89" spans="1:13" s="89" customFormat="1" ht="17.25" customHeight="1" x14ac:dyDescent="0.25">
      <c r="A89" s="212">
        <v>22</v>
      </c>
      <c r="B89" s="95" t="s">
        <v>225</v>
      </c>
      <c r="C89" s="82" t="s">
        <v>57</v>
      </c>
      <c r="D89" s="34" t="s">
        <v>14</v>
      </c>
      <c r="E89" s="83">
        <v>0.32500000000000001</v>
      </c>
      <c r="F89" s="84"/>
      <c r="G89" s="168">
        <f t="shared" si="4"/>
        <v>552.954025</v>
      </c>
      <c r="H89" s="85">
        <f t="shared" si="5"/>
        <v>249.29902725000002</v>
      </c>
      <c r="I89" s="86"/>
      <c r="J89" s="90" t="s">
        <v>39</v>
      </c>
      <c r="K89" s="407"/>
      <c r="L89" s="34"/>
      <c r="M89" s="43" t="s">
        <v>48</v>
      </c>
    </row>
    <row r="90" spans="1:13" s="89" customFormat="1" ht="17.25" customHeight="1" x14ac:dyDescent="0.25">
      <c r="A90" s="213">
        <v>23</v>
      </c>
      <c r="B90" s="95" t="s">
        <v>226</v>
      </c>
      <c r="C90" s="82" t="s">
        <v>57</v>
      </c>
      <c r="D90" s="34" t="s">
        <v>14</v>
      </c>
      <c r="E90" s="83">
        <v>0.31</v>
      </c>
      <c r="F90" s="84"/>
      <c r="G90" s="168">
        <f t="shared" si="4"/>
        <v>527.43306999999993</v>
      </c>
      <c r="H90" s="85">
        <f t="shared" si="5"/>
        <v>237.7929183</v>
      </c>
      <c r="I90" s="86"/>
      <c r="J90" s="90" t="s">
        <v>36</v>
      </c>
      <c r="K90" s="407"/>
      <c r="L90" s="34"/>
      <c r="M90" s="43" t="s">
        <v>48</v>
      </c>
    </row>
    <row r="91" spans="1:13" s="89" customFormat="1" ht="17.25" customHeight="1" x14ac:dyDescent="0.25">
      <c r="A91" s="213">
        <v>24</v>
      </c>
      <c r="B91" s="95" t="s">
        <v>227</v>
      </c>
      <c r="C91" s="82" t="s">
        <v>57</v>
      </c>
      <c r="D91" s="34" t="s">
        <v>14</v>
      </c>
      <c r="E91" s="83">
        <v>0.5</v>
      </c>
      <c r="F91" s="84"/>
      <c r="G91" s="168">
        <f t="shared" si="4"/>
        <v>850.69849999999997</v>
      </c>
      <c r="H91" s="85">
        <f t="shared" si="5"/>
        <v>383.53696500000001</v>
      </c>
      <c r="I91" s="86"/>
      <c r="J91" s="90" t="s">
        <v>39</v>
      </c>
      <c r="K91" s="407"/>
      <c r="L91" s="88"/>
      <c r="M91" s="43" t="s">
        <v>48</v>
      </c>
    </row>
    <row r="92" spans="1:13" s="89" customFormat="1" ht="17.25" customHeight="1" x14ac:dyDescent="0.25">
      <c r="A92" s="212">
        <v>25</v>
      </c>
      <c r="B92" s="95" t="s">
        <v>228</v>
      </c>
      <c r="C92" s="82" t="s">
        <v>57</v>
      </c>
      <c r="D92" s="34" t="s">
        <v>14</v>
      </c>
      <c r="E92" s="83">
        <v>0.4</v>
      </c>
      <c r="F92" s="84"/>
      <c r="G92" s="168">
        <f t="shared" si="4"/>
        <v>680.55880000000002</v>
      </c>
      <c r="H92" s="85">
        <f t="shared" si="5"/>
        <v>306.82957200000004</v>
      </c>
      <c r="I92" s="86"/>
      <c r="J92" s="87" t="s">
        <v>39</v>
      </c>
      <c r="K92" s="407"/>
      <c r="L92" s="88"/>
      <c r="M92" s="43" t="s">
        <v>48</v>
      </c>
    </row>
    <row r="93" spans="1:13" s="89" customFormat="1" ht="17.25" customHeight="1" x14ac:dyDescent="0.25">
      <c r="A93" s="213">
        <v>26</v>
      </c>
      <c r="B93" s="95" t="s">
        <v>229</v>
      </c>
      <c r="C93" s="82" t="s">
        <v>57</v>
      </c>
      <c r="D93" s="34" t="s">
        <v>14</v>
      </c>
      <c r="E93" s="83">
        <v>0.32</v>
      </c>
      <c r="F93" s="84"/>
      <c r="G93" s="168">
        <f t="shared" si="4"/>
        <v>544.44704000000002</v>
      </c>
      <c r="H93" s="85">
        <f t="shared" si="5"/>
        <v>245.4636576</v>
      </c>
      <c r="I93" s="86"/>
      <c r="J93" s="90" t="s">
        <v>39</v>
      </c>
      <c r="K93" s="407"/>
      <c r="L93" s="34"/>
      <c r="M93" s="43" t="s">
        <v>48</v>
      </c>
    </row>
    <row r="94" spans="1:13" s="89" customFormat="1" ht="17.25" customHeight="1" x14ac:dyDescent="0.25">
      <c r="A94" s="213">
        <v>27</v>
      </c>
      <c r="B94" s="95" t="s">
        <v>230</v>
      </c>
      <c r="C94" s="82" t="s">
        <v>57</v>
      </c>
      <c r="D94" s="34" t="s">
        <v>14</v>
      </c>
      <c r="E94" s="83">
        <v>0.88</v>
      </c>
      <c r="F94" s="84"/>
      <c r="G94" s="168">
        <f t="shared" si="4"/>
        <v>1497.22936</v>
      </c>
      <c r="H94" s="85">
        <f t="shared" si="5"/>
        <v>675.02505840000003</v>
      </c>
      <c r="I94" s="86"/>
      <c r="J94" s="90" t="s">
        <v>36</v>
      </c>
      <c r="K94" s="407"/>
      <c r="L94" s="34"/>
      <c r="M94" s="43" t="s">
        <v>48</v>
      </c>
    </row>
    <row r="95" spans="1:13" s="89" customFormat="1" ht="17.25" customHeight="1" x14ac:dyDescent="0.25">
      <c r="A95" s="212">
        <v>28</v>
      </c>
      <c r="B95" s="95" t="s">
        <v>231</v>
      </c>
      <c r="C95" s="82" t="s">
        <v>57</v>
      </c>
      <c r="D95" s="34" t="s">
        <v>14</v>
      </c>
      <c r="E95" s="83">
        <v>1.1200000000000001</v>
      </c>
      <c r="F95" s="84"/>
      <c r="G95" s="168">
        <f t="shared" si="4"/>
        <v>1905.5646400000001</v>
      </c>
      <c r="H95" s="85">
        <f t="shared" si="5"/>
        <v>859.12280160000012</v>
      </c>
      <c r="I95" s="86"/>
      <c r="J95" s="87" t="s">
        <v>36</v>
      </c>
      <c r="K95" s="407"/>
      <c r="L95" s="88"/>
      <c r="M95" s="43" t="s">
        <v>48</v>
      </c>
    </row>
    <row r="96" spans="1:13" s="4" customFormat="1" ht="17.25" customHeight="1" x14ac:dyDescent="0.25">
      <c r="A96" s="213">
        <v>29</v>
      </c>
      <c r="B96" s="94" t="s">
        <v>129</v>
      </c>
      <c r="C96" s="82" t="s">
        <v>57</v>
      </c>
      <c r="D96" s="34" t="s">
        <v>14</v>
      </c>
      <c r="E96" s="63">
        <v>0.35</v>
      </c>
      <c r="F96" s="48"/>
      <c r="G96" s="168">
        <f t="shared" si="4"/>
        <v>595.48894999999993</v>
      </c>
      <c r="H96" s="85">
        <f t="shared" si="5"/>
        <v>268.47587549999997</v>
      </c>
      <c r="I96" s="66"/>
      <c r="J96" s="67" t="s">
        <v>36</v>
      </c>
      <c r="K96" s="407"/>
      <c r="L96" s="64"/>
      <c r="M96" s="43" t="s">
        <v>48</v>
      </c>
    </row>
    <row r="97" spans="1:32" s="4" customFormat="1" ht="17.25" customHeight="1" x14ac:dyDescent="0.25">
      <c r="A97" s="213">
        <v>30</v>
      </c>
      <c r="B97" s="175" t="s">
        <v>296</v>
      </c>
      <c r="C97" s="82" t="s">
        <v>57</v>
      </c>
      <c r="D97" s="34" t="s">
        <v>14</v>
      </c>
      <c r="E97" s="63">
        <v>0.36</v>
      </c>
      <c r="F97" s="325"/>
      <c r="G97" s="168">
        <f t="shared" ref="G97" si="6">E97*1701.397</f>
        <v>612.5029199999999</v>
      </c>
      <c r="H97" s="85">
        <f t="shared" ref="H97" si="7">E97*767.07393</f>
        <v>276.14661480000001</v>
      </c>
      <c r="I97" s="66"/>
      <c r="J97" s="67" t="s">
        <v>39</v>
      </c>
      <c r="K97" s="314"/>
      <c r="L97" s="64" t="s">
        <v>38</v>
      </c>
      <c r="M97" s="43" t="s">
        <v>48</v>
      </c>
    </row>
    <row r="98" spans="1:32" s="255" customFormat="1" ht="17.25" customHeight="1" x14ac:dyDescent="0.25">
      <c r="A98" s="403" t="s">
        <v>50</v>
      </c>
      <c r="B98" s="404"/>
      <c r="C98" s="252" t="s">
        <v>12</v>
      </c>
      <c r="D98" s="252" t="s">
        <v>16</v>
      </c>
      <c r="E98" s="244">
        <f>SUM(E68:E97)</f>
        <v>12.104000000000001</v>
      </c>
      <c r="F98" s="243">
        <f>SUM(F69:F96)</f>
        <v>0</v>
      </c>
      <c r="G98" s="244">
        <f>SUM(G68:G96)</f>
        <v>19981.206367999999</v>
      </c>
      <c r="H98" s="244">
        <f>SUM(H68:H96)</f>
        <v>9008.5162339200015</v>
      </c>
      <c r="I98" s="253"/>
      <c r="J98" s="253"/>
      <c r="K98" s="247"/>
      <c r="L98" s="254"/>
      <c r="M98" s="254"/>
    </row>
    <row r="99" spans="1:32" s="108" customFormat="1" x14ac:dyDescent="0.25">
      <c r="A99" s="214"/>
      <c r="B99" s="112"/>
      <c r="C99" s="113"/>
      <c r="D99" s="113"/>
      <c r="E99" s="115"/>
      <c r="F99" s="115"/>
      <c r="G99" s="114"/>
      <c r="H99" s="114"/>
      <c r="I99" s="116"/>
      <c r="J99" s="116"/>
      <c r="K99" s="116"/>
      <c r="L99" s="117"/>
      <c r="M99" s="117"/>
    </row>
    <row r="100" spans="1:32" s="124" customFormat="1" ht="22.5" customHeight="1" x14ac:dyDescent="0.3">
      <c r="A100" s="210" t="s">
        <v>114</v>
      </c>
      <c r="B100" s="118"/>
      <c r="C100" s="208"/>
      <c r="D100" s="118"/>
      <c r="E100" s="119"/>
      <c r="F100" s="120"/>
      <c r="G100" s="121"/>
      <c r="H100" s="121"/>
      <c r="I100" s="122"/>
      <c r="J100" s="122"/>
      <c r="K100" s="122"/>
      <c r="L100" s="122"/>
      <c r="M100" s="122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</row>
    <row r="101" spans="1:32" s="6" customFormat="1" ht="17.25" customHeight="1" x14ac:dyDescent="0.25">
      <c r="A101" s="55">
        <v>1</v>
      </c>
      <c r="B101" s="69" t="s">
        <v>232</v>
      </c>
      <c r="C101" s="206" t="s">
        <v>57</v>
      </c>
      <c r="D101" s="26" t="s">
        <v>14</v>
      </c>
      <c r="E101" s="30">
        <v>0.182</v>
      </c>
      <c r="F101" s="55"/>
      <c r="G101" s="32">
        <f>E101*1363.315</f>
        <v>248.12333000000001</v>
      </c>
      <c r="H101" s="32">
        <f>E101*718.65427</f>
        <v>130.79507713999999</v>
      </c>
      <c r="I101" s="56"/>
      <c r="J101" s="27" t="s">
        <v>36</v>
      </c>
      <c r="K101" s="362" t="s">
        <v>29</v>
      </c>
      <c r="L101" s="57"/>
      <c r="M101" s="43" t="s">
        <v>48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7.25" customHeight="1" x14ac:dyDescent="0.25">
      <c r="A102" s="55">
        <v>2</v>
      </c>
      <c r="B102" s="69" t="s">
        <v>233</v>
      </c>
      <c r="C102" s="206" t="s">
        <v>57</v>
      </c>
      <c r="D102" s="26" t="s">
        <v>14</v>
      </c>
      <c r="E102" s="30">
        <v>6.5000000000000002E-2</v>
      </c>
      <c r="F102" s="59"/>
      <c r="G102" s="32">
        <f t="shared" ref="G102:G146" si="8">E102*1363.315</f>
        <v>88.615475000000004</v>
      </c>
      <c r="H102" s="32">
        <f t="shared" ref="H102:H146" si="9">E102*718.65427</f>
        <v>46.712527550000004</v>
      </c>
      <c r="I102" s="60"/>
      <c r="J102" s="27" t="s">
        <v>36</v>
      </c>
      <c r="K102" s="363"/>
      <c r="L102" s="57"/>
      <c r="M102" s="43" t="s">
        <v>48</v>
      </c>
    </row>
    <row r="103" spans="1:32" ht="17.25" customHeight="1" x14ac:dyDescent="0.25">
      <c r="A103" s="55">
        <v>3</v>
      </c>
      <c r="B103" s="69" t="s">
        <v>234</v>
      </c>
      <c r="C103" s="206" t="s">
        <v>57</v>
      </c>
      <c r="D103" s="26" t="s">
        <v>14</v>
      </c>
      <c r="E103" s="30">
        <v>0.21099999999999999</v>
      </c>
      <c r="F103" s="55"/>
      <c r="G103" s="32">
        <f t="shared" si="8"/>
        <v>287.65946500000001</v>
      </c>
      <c r="H103" s="32">
        <f t="shared" si="9"/>
        <v>151.63605096999999</v>
      </c>
      <c r="I103" s="60"/>
      <c r="J103" s="61" t="s">
        <v>36</v>
      </c>
      <c r="K103" s="363"/>
      <c r="L103" s="57"/>
      <c r="M103" s="43" t="s">
        <v>48</v>
      </c>
    </row>
    <row r="104" spans="1:32" ht="17.25" customHeight="1" x14ac:dyDescent="0.25">
      <c r="A104" s="55">
        <v>4</v>
      </c>
      <c r="B104" s="62" t="s">
        <v>293</v>
      </c>
      <c r="C104" s="206" t="s">
        <v>57</v>
      </c>
      <c r="D104" s="26" t="s">
        <v>14</v>
      </c>
      <c r="E104" s="63">
        <v>0.1</v>
      </c>
      <c r="F104" s="55"/>
      <c r="G104" s="32">
        <f t="shared" si="8"/>
        <v>136.33150000000001</v>
      </c>
      <c r="H104" s="32">
        <f t="shared" si="9"/>
        <v>71.865426999999997</v>
      </c>
      <c r="I104" s="60"/>
      <c r="J104" s="27" t="s">
        <v>39</v>
      </c>
      <c r="K104" s="363"/>
      <c r="L104" s="28" t="s">
        <v>38</v>
      </c>
      <c r="M104" s="43" t="s">
        <v>48</v>
      </c>
    </row>
    <row r="105" spans="1:32" ht="17.25" customHeight="1" x14ac:dyDescent="0.25">
      <c r="A105" s="55">
        <v>5</v>
      </c>
      <c r="B105" s="62" t="s">
        <v>289</v>
      </c>
      <c r="C105" s="206" t="s">
        <v>57</v>
      </c>
      <c r="D105" s="26" t="s">
        <v>14</v>
      </c>
      <c r="E105" s="63">
        <v>6.5000000000000002E-2</v>
      </c>
      <c r="F105" s="55"/>
      <c r="G105" s="32">
        <f t="shared" si="8"/>
        <v>88.615475000000004</v>
      </c>
      <c r="H105" s="32">
        <f t="shared" si="9"/>
        <v>46.712527550000004</v>
      </c>
      <c r="I105" s="60"/>
      <c r="J105" s="27" t="s">
        <v>36</v>
      </c>
      <c r="K105" s="363"/>
      <c r="L105" s="64"/>
      <c r="M105" s="43" t="s">
        <v>48</v>
      </c>
    </row>
    <row r="106" spans="1:32" s="4" customFormat="1" ht="17.25" customHeight="1" x14ac:dyDescent="0.25">
      <c r="A106" s="55">
        <v>6</v>
      </c>
      <c r="B106" s="94" t="s">
        <v>235</v>
      </c>
      <c r="C106" s="206" t="s">
        <v>57</v>
      </c>
      <c r="D106" s="97" t="s">
        <v>14</v>
      </c>
      <c r="E106" s="63">
        <v>0.25</v>
      </c>
      <c r="F106" s="48"/>
      <c r="G106" s="32">
        <f t="shared" si="8"/>
        <v>340.82875000000001</v>
      </c>
      <c r="H106" s="32">
        <f t="shared" si="9"/>
        <v>179.6635675</v>
      </c>
      <c r="I106" s="66"/>
      <c r="J106" s="61" t="s">
        <v>39</v>
      </c>
      <c r="K106" s="363"/>
      <c r="L106" s="64"/>
      <c r="M106" s="43" t="s">
        <v>48</v>
      </c>
    </row>
    <row r="107" spans="1:32" ht="17.25" customHeight="1" x14ac:dyDescent="0.25">
      <c r="A107" s="55">
        <v>7</v>
      </c>
      <c r="B107" s="62" t="s">
        <v>236</v>
      </c>
      <c r="C107" s="206" t="s">
        <v>57</v>
      </c>
      <c r="D107" s="26" t="s">
        <v>14</v>
      </c>
      <c r="E107" s="63">
        <v>0.12</v>
      </c>
      <c r="F107" s="55"/>
      <c r="G107" s="32">
        <f t="shared" si="8"/>
        <v>163.59780000000001</v>
      </c>
      <c r="H107" s="32">
        <f t="shared" si="9"/>
        <v>86.238512399999991</v>
      </c>
      <c r="I107" s="60"/>
      <c r="J107" s="61" t="s">
        <v>39</v>
      </c>
      <c r="K107" s="363"/>
      <c r="L107" s="64"/>
      <c r="M107" s="43" t="s">
        <v>48</v>
      </c>
    </row>
    <row r="108" spans="1:32" ht="17.25" customHeight="1" x14ac:dyDescent="0.25">
      <c r="A108" s="55">
        <v>8</v>
      </c>
      <c r="B108" s="69" t="s">
        <v>237</v>
      </c>
      <c r="C108" s="206" t="s">
        <v>57</v>
      </c>
      <c r="D108" s="26" t="s">
        <v>14</v>
      </c>
      <c r="E108" s="63">
        <v>0.15</v>
      </c>
      <c r="F108" s="55"/>
      <c r="G108" s="32">
        <f t="shared" si="8"/>
        <v>204.49725000000001</v>
      </c>
      <c r="H108" s="32">
        <f t="shared" si="9"/>
        <v>107.7981405</v>
      </c>
      <c r="I108" s="60"/>
      <c r="J108" s="61" t="s">
        <v>39</v>
      </c>
      <c r="K108" s="363"/>
      <c r="L108" s="64"/>
      <c r="M108" s="43" t="s">
        <v>48</v>
      </c>
    </row>
    <row r="109" spans="1:32" ht="17.25" customHeight="1" x14ac:dyDescent="0.25">
      <c r="A109" s="55">
        <v>9</v>
      </c>
      <c r="B109" s="69" t="s">
        <v>238</v>
      </c>
      <c r="C109" s="206" t="s">
        <v>57</v>
      </c>
      <c r="D109" s="26" t="s">
        <v>14</v>
      </c>
      <c r="E109" s="46">
        <v>0.18</v>
      </c>
      <c r="F109" s="38"/>
      <c r="G109" s="32">
        <f t="shared" si="8"/>
        <v>245.39670000000001</v>
      </c>
      <c r="H109" s="32">
        <f t="shared" si="9"/>
        <v>129.35776859999999</v>
      </c>
      <c r="I109" s="60"/>
      <c r="J109" s="47" t="s">
        <v>39</v>
      </c>
      <c r="K109" s="363"/>
      <c r="L109" s="28" t="s">
        <v>38</v>
      </c>
      <c r="M109" s="43" t="s">
        <v>48</v>
      </c>
    </row>
    <row r="110" spans="1:32" s="4" customFormat="1" ht="17.25" customHeight="1" x14ac:dyDescent="0.25">
      <c r="A110" s="55">
        <v>10</v>
      </c>
      <c r="B110" s="94" t="s">
        <v>239</v>
      </c>
      <c r="C110" s="206" t="s">
        <v>57</v>
      </c>
      <c r="D110" s="97" t="s">
        <v>14</v>
      </c>
      <c r="E110" s="63">
        <v>0.12</v>
      </c>
      <c r="F110" s="48"/>
      <c r="G110" s="32">
        <f t="shared" si="8"/>
        <v>163.59780000000001</v>
      </c>
      <c r="H110" s="32">
        <f t="shared" si="9"/>
        <v>86.238512399999991</v>
      </c>
      <c r="I110" s="66"/>
      <c r="J110" s="61" t="s">
        <v>39</v>
      </c>
      <c r="K110" s="363"/>
      <c r="L110" s="64"/>
      <c r="M110" s="43" t="s">
        <v>48</v>
      </c>
    </row>
    <row r="111" spans="1:32" ht="17.25" customHeight="1" x14ac:dyDescent="0.25">
      <c r="A111" s="55">
        <v>11</v>
      </c>
      <c r="B111" s="69" t="s">
        <v>240</v>
      </c>
      <c r="C111" s="206" t="s">
        <v>57</v>
      </c>
      <c r="D111" s="26" t="s">
        <v>14</v>
      </c>
      <c r="E111" s="63">
        <v>0.38</v>
      </c>
      <c r="F111" s="55"/>
      <c r="G111" s="32">
        <f t="shared" si="8"/>
        <v>518.05970000000002</v>
      </c>
      <c r="H111" s="32">
        <f t="shared" si="9"/>
        <v>273.08862260000001</v>
      </c>
      <c r="I111" s="60"/>
      <c r="J111" s="47" t="s">
        <v>39</v>
      </c>
      <c r="K111" s="363"/>
      <c r="L111" s="28" t="s">
        <v>38</v>
      </c>
      <c r="M111" s="43" t="s">
        <v>48</v>
      </c>
    </row>
    <row r="112" spans="1:32" s="9" customFormat="1" ht="17.25" customHeight="1" x14ac:dyDescent="0.25">
      <c r="A112" s="55">
        <v>12</v>
      </c>
      <c r="B112" s="93" t="s">
        <v>241</v>
      </c>
      <c r="C112" s="207" t="s">
        <v>57</v>
      </c>
      <c r="D112" s="43" t="s">
        <v>14</v>
      </c>
      <c r="E112" s="46">
        <v>6.6000000000000003E-2</v>
      </c>
      <c r="F112" s="38"/>
      <c r="G112" s="32">
        <f t="shared" si="8"/>
        <v>89.978790000000004</v>
      </c>
      <c r="H112" s="32">
        <f t="shared" si="9"/>
        <v>47.431181819999999</v>
      </c>
      <c r="I112" s="68"/>
      <c r="J112" s="47" t="s">
        <v>36</v>
      </c>
      <c r="K112" s="363"/>
      <c r="L112" s="28" t="s">
        <v>38</v>
      </c>
      <c r="M112" s="43" t="s">
        <v>48</v>
      </c>
    </row>
    <row r="113" spans="1:13" s="9" customFormat="1" ht="17.25" customHeight="1" x14ac:dyDescent="0.25">
      <c r="A113" s="55">
        <v>13</v>
      </c>
      <c r="B113" s="93" t="s">
        <v>242</v>
      </c>
      <c r="C113" s="207" t="s">
        <v>57</v>
      </c>
      <c r="D113" s="43" t="s">
        <v>14</v>
      </c>
      <c r="E113" s="46">
        <v>8.5000000000000006E-2</v>
      </c>
      <c r="F113" s="38"/>
      <c r="G113" s="32">
        <f t="shared" si="8"/>
        <v>115.88177500000002</v>
      </c>
      <c r="H113" s="32">
        <f t="shared" si="9"/>
        <v>61.085612950000005</v>
      </c>
      <c r="I113" s="68"/>
      <c r="J113" s="47" t="s">
        <v>36</v>
      </c>
      <c r="K113" s="363"/>
      <c r="L113" s="28" t="s">
        <v>38</v>
      </c>
      <c r="M113" s="43" t="s">
        <v>48</v>
      </c>
    </row>
    <row r="114" spans="1:13" s="9" customFormat="1" ht="17.25" customHeight="1" x14ac:dyDescent="0.25">
      <c r="A114" s="55">
        <v>14</v>
      </c>
      <c r="B114" s="93" t="s">
        <v>243</v>
      </c>
      <c r="C114" s="207" t="s">
        <v>57</v>
      </c>
      <c r="D114" s="43" t="s">
        <v>14</v>
      </c>
      <c r="E114" s="46">
        <v>0.28799999999999998</v>
      </c>
      <c r="F114" s="38"/>
      <c r="G114" s="32">
        <f t="shared" si="8"/>
        <v>392.63471999999996</v>
      </c>
      <c r="H114" s="32">
        <f t="shared" si="9"/>
        <v>206.97242975999998</v>
      </c>
      <c r="I114" s="68"/>
      <c r="J114" s="47" t="s">
        <v>36</v>
      </c>
      <c r="K114" s="363"/>
      <c r="L114" s="28" t="s">
        <v>38</v>
      </c>
      <c r="M114" s="43" t="s">
        <v>48</v>
      </c>
    </row>
    <row r="115" spans="1:13" s="9" customFormat="1" ht="17.25" customHeight="1" x14ac:dyDescent="0.25">
      <c r="A115" s="55">
        <v>15</v>
      </c>
      <c r="B115" s="93" t="s">
        <v>244</v>
      </c>
      <c r="C115" s="207" t="s">
        <v>57</v>
      </c>
      <c r="D115" s="43" t="s">
        <v>14</v>
      </c>
      <c r="E115" s="46">
        <v>9.6000000000000002E-2</v>
      </c>
      <c r="F115" s="38"/>
      <c r="G115" s="32">
        <f t="shared" si="8"/>
        <v>130.87824000000001</v>
      </c>
      <c r="H115" s="32">
        <f t="shared" si="9"/>
        <v>68.990809920000004</v>
      </c>
      <c r="I115" s="68"/>
      <c r="J115" s="140" t="s">
        <v>39</v>
      </c>
      <c r="K115" s="363"/>
      <c r="L115" s="28" t="s">
        <v>38</v>
      </c>
      <c r="M115" s="43" t="s">
        <v>48</v>
      </c>
    </row>
    <row r="116" spans="1:13" s="9" customFormat="1" ht="17.25" customHeight="1" x14ac:dyDescent="0.25">
      <c r="A116" s="55">
        <v>16</v>
      </c>
      <c r="B116" s="93" t="s">
        <v>245</v>
      </c>
      <c r="C116" s="207" t="s">
        <v>57</v>
      </c>
      <c r="D116" s="43" t="s">
        <v>14</v>
      </c>
      <c r="E116" s="46">
        <v>0.33</v>
      </c>
      <c r="F116" s="38"/>
      <c r="G116" s="32">
        <f t="shared" si="8"/>
        <v>449.89395000000002</v>
      </c>
      <c r="H116" s="32">
        <f t="shared" si="9"/>
        <v>237.1559091</v>
      </c>
      <c r="I116" s="68"/>
      <c r="J116" s="140" t="s">
        <v>39</v>
      </c>
      <c r="K116" s="363"/>
      <c r="L116" s="28" t="s">
        <v>38</v>
      </c>
      <c r="M116" s="43" t="s">
        <v>48</v>
      </c>
    </row>
    <row r="117" spans="1:13" s="4" customFormat="1" ht="17.25" customHeight="1" x14ac:dyDescent="0.25">
      <c r="A117" s="55">
        <v>17</v>
      </c>
      <c r="B117" s="94" t="s">
        <v>246</v>
      </c>
      <c r="C117" s="206" t="s">
        <v>57</v>
      </c>
      <c r="D117" s="97" t="s">
        <v>14</v>
      </c>
      <c r="E117" s="63">
        <v>0.13</v>
      </c>
      <c r="F117" s="48"/>
      <c r="G117" s="32">
        <f t="shared" si="8"/>
        <v>177.23095000000001</v>
      </c>
      <c r="H117" s="32">
        <f t="shared" si="9"/>
        <v>93.425055100000009</v>
      </c>
      <c r="I117" s="66"/>
      <c r="J117" s="67" t="s">
        <v>39</v>
      </c>
      <c r="K117" s="363"/>
      <c r="L117" s="64" t="s">
        <v>38</v>
      </c>
      <c r="M117" s="43" t="s">
        <v>48</v>
      </c>
    </row>
    <row r="118" spans="1:13" ht="17.25" customHeight="1" x14ac:dyDescent="0.25">
      <c r="A118" s="55">
        <v>18</v>
      </c>
      <c r="B118" s="94" t="s">
        <v>247</v>
      </c>
      <c r="C118" s="206" t="s">
        <v>57</v>
      </c>
      <c r="D118" s="26" t="s">
        <v>14</v>
      </c>
      <c r="E118" s="63">
        <v>0.18</v>
      </c>
      <c r="F118" s="55"/>
      <c r="G118" s="32">
        <f t="shared" si="8"/>
        <v>245.39670000000001</v>
      </c>
      <c r="H118" s="32">
        <f t="shared" si="9"/>
        <v>129.35776859999999</v>
      </c>
      <c r="I118" s="60"/>
      <c r="J118" s="61" t="s">
        <v>39</v>
      </c>
      <c r="K118" s="363"/>
      <c r="L118" s="64" t="s">
        <v>38</v>
      </c>
      <c r="M118" s="43" t="s">
        <v>48</v>
      </c>
    </row>
    <row r="119" spans="1:13" ht="17.25" customHeight="1" x14ac:dyDescent="0.25">
      <c r="A119" s="55">
        <v>19</v>
      </c>
      <c r="B119" s="94" t="s">
        <v>248</v>
      </c>
      <c r="C119" s="206" t="s">
        <v>57</v>
      </c>
      <c r="D119" s="26" t="s">
        <v>14</v>
      </c>
      <c r="E119" s="63">
        <v>0.13</v>
      </c>
      <c r="F119" s="55"/>
      <c r="G119" s="32">
        <f t="shared" si="8"/>
        <v>177.23095000000001</v>
      </c>
      <c r="H119" s="32">
        <f t="shared" si="9"/>
        <v>93.425055100000009</v>
      </c>
      <c r="I119" s="60"/>
      <c r="J119" s="47" t="s">
        <v>39</v>
      </c>
      <c r="K119" s="363"/>
      <c r="L119" s="64" t="s">
        <v>38</v>
      </c>
      <c r="M119" s="43" t="s">
        <v>48</v>
      </c>
    </row>
    <row r="120" spans="1:13" ht="17.25" customHeight="1" x14ac:dyDescent="0.25">
      <c r="A120" s="55">
        <v>20</v>
      </c>
      <c r="B120" s="69" t="s">
        <v>249</v>
      </c>
      <c r="C120" s="206" t="s">
        <v>57</v>
      </c>
      <c r="D120" s="26" t="s">
        <v>14</v>
      </c>
      <c r="E120" s="46">
        <v>0.11</v>
      </c>
      <c r="F120" s="38"/>
      <c r="G120" s="32">
        <f t="shared" si="8"/>
        <v>149.96465000000001</v>
      </c>
      <c r="H120" s="32">
        <f t="shared" si="9"/>
        <v>79.051969700000001</v>
      </c>
      <c r="I120" s="60"/>
      <c r="J120" s="47" t="s">
        <v>36</v>
      </c>
      <c r="K120" s="363"/>
      <c r="L120" s="64"/>
      <c r="M120" s="43" t="s">
        <v>48</v>
      </c>
    </row>
    <row r="121" spans="1:13" s="4" customFormat="1" ht="17.25" customHeight="1" x14ac:dyDescent="0.25">
      <c r="A121" s="55">
        <v>21</v>
      </c>
      <c r="B121" s="94" t="s">
        <v>250</v>
      </c>
      <c r="C121" s="206" t="s">
        <v>57</v>
      </c>
      <c r="D121" s="97" t="s">
        <v>14</v>
      </c>
      <c r="E121" s="63">
        <v>0.05</v>
      </c>
      <c r="F121" s="48"/>
      <c r="G121" s="32">
        <f t="shared" si="8"/>
        <v>68.165750000000003</v>
      </c>
      <c r="H121" s="32">
        <f t="shared" si="9"/>
        <v>35.932713499999998</v>
      </c>
      <c r="I121" s="66"/>
      <c r="J121" s="47" t="s">
        <v>36</v>
      </c>
      <c r="K121" s="363"/>
      <c r="L121" s="64"/>
      <c r="M121" s="43" t="s">
        <v>48</v>
      </c>
    </row>
    <row r="122" spans="1:13" ht="17.25" customHeight="1" x14ac:dyDescent="0.25">
      <c r="A122" s="55">
        <v>22</v>
      </c>
      <c r="B122" s="94" t="s">
        <v>251</v>
      </c>
      <c r="C122" s="206" t="s">
        <v>57</v>
      </c>
      <c r="D122" s="26" t="s">
        <v>14</v>
      </c>
      <c r="E122" s="46">
        <v>0.91</v>
      </c>
      <c r="F122" s="38"/>
      <c r="G122" s="32">
        <f t="shared" si="8"/>
        <v>1240.6166500000002</v>
      </c>
      <c r="H122" s="32">
        <f t="shared" si="9"/>
        <v>653.97538570000006</v>
      </c>
      <c r="I122" s="60"/>
      <c r="J122" s="47" t="s">
        <v>36</v>
      </c>
      <c r="K122" s="363"/>
      <c r="L122" s="64"/>
      <c r="M122" s="43" t="s">
        <v>48</v>
      </c>
    </row>
    <row r="123" spans="1:13" s="4" customFormat="1" ht="17.25" customHeight="1" x14ac:dyDescent="0.25">
      <c r="A123" s="55">
        <v>23</v>
      </c>
      <c r="B123" s="94" t="s">
        <v>252</v>
      </c>
      <c r="C123" s="206" t="s">
        <v>57</v>
      </c>
      <c r="D123" s="97" t="s">
        <v>14</v>
      </c>
      <c r="E123" s="63">
        <v>0.2</v>
      </c>
      <c r="F123" s="48"/>
      <c r="G123" s="32">
        <f t="shared" si="8"/>
        <v>272.66300000000001</v>
      </c>
      <c r="H123" s="32">
        <f t="shared" si="9"/>
        <v>143.73085399999999</v>
      </c>
      <c r="I123" s="66"/>
      <c r="J123" s="47" t="s">
        <v>36</v>
      </c>
      <c r="K123" s="363" t="s">
        <v>29</v>
      </c>
      <c r="L123" s="64"/>
      <c r="M123" s="43" t="s">
        <v>48</v>
      </c>
    </row>
    <row r="124" spans="1:13" ht="17.25" customHeight="1" x14ac:dyDescent="0.25">
      <c r="A124" s="55">
        <v>24</v>
      </c>
      <c r="B124" s="69" t="s">
        <v>253</v>
      </c>
      <c r="C124" s="206" t="s">
        <v>57</v>
      </c>
      <c r="D124" s="26" t="s">
        <v>14</v>
      </c>
      <c r="E124" s="46">
        <v>0.08</v>
      </c>
      <c r="F124" s="38"/>
      <c r="G124" s="32">
        <f t="shared" si="8"/>
        <v>109.0652</v>
      </c>
      <c r="H124" s="32">
        <f t="shared" si="9"/>
        <v>57.492341600000003</v>
      </c>
      <c r="I124" s="60"/>
      <c r="J124" s="47" t="s">
        <v>39</v>
      </c>
      <c r="K124" s="363"/>
      <c r="L124" s="28"/>
      <c r="M124" s="43" t="s">
        <v>48</v>
      </c>
    </row>
    <row r="125" spans="1:13" s="4" customFormat="1" ht="17.25" customHeight="1" x14ac:dyDescent="0.25">
      <c r="A125" s="55">
        <v>25</v>
      </c>
      <c r="B125" s="94" t="s">
        <v>254</v>
      </c>
      <c r="C125" s="206" t="s">
        <v>57</v>
      </c>
      <c r="D125" s="97" t="s">
        <v>14</v>
      </c>
      <c r="E125" s="63">
        <v>0.08</v>
      </c>
      <c r="F125" s="48"/>
      <c r="G125" s="32">
        <f t="shared" si="8"/>
        <v>109.0652</v>
      </c>
      <c r="H125" s="32">
        <f t="shared" si="9"/>
        <v>57.492341600000003</v>
      </c>
      <c r="I125" s="66"/>
      <c r="J125" s="67" t="s">
        <v>36</v>
      </c>
      <c r="K125" s="363"/>
      <c r="L125" s="64"/>
      <c r="M125" s="43" t="s">
        <v>48</v>
      </c>
    </row>
    <row r="126" spans="1:13" ht="17.25" customHeight="1" x14ac:dyDescent="0.25">
      <c r="A126" s="55">
        <v>26</v>
      </c>
      <c r="B126" s="69" t="s">
        <v>255</v>
      </c>
      <c r="C126" s="206" t="s">
        <v>57</v>
      </c>
      <c r="D126" s="26" t="s">
        <v>14</v>
      </c>
      <c r="E126" s="46">
        <v>7.4999999999999997E-2</v>
      </c>
      <c r="F126" s="38"/>
      <c r="G126" s="32">
        <f t="shared" si="8"/>
        <v>102.248625</v>
      </c>
      <c r="H126" s="32">
        <f t="shared" si="9"/>
        <v>53.899070250000001</v>
      </c>
      <c r="I126" s="60"/>
      <c r="J126" s="47" t="s">
        <v>39</v>
      </c>
      <c r="K126" s="363"/>
      <c r="L126" s="28" t="s">
        <v>38</v>
      </c>
      <c r="M126" s="43" t="s">
        <v>48</v>
      </c>
    </row>
    <row r="127" spans="1:13" s="4" customFormat="1" ht="17.25" customHeight="1" x14ac:dyDescent="0.25">
      <c r="A127" s="55">
        <v>27</v>
      </c>
      <c r="B127" s="94" t="s">
        <v>256</v>
      </c>
      <c r="C127" s="206" t="s">
        <v>57</v>
      </c>
      <c r="D127" s="97" t="s">
        <v>14</v>
      </c>
      <c r="E127" s="63">
        <v>0.2</v>
      </c>
      <c r="F127" s="48"/>
      <c r="G127" s="32">
        <f t="shared" si="8"/>
        <v>272.66300000000001</v>
      </c>
      <c r="H127" s="32">
        <f t="shared" si="9"/>
        <v>143.73085399999999</v>
      </c>
      <c r="I127" s="66"/>
      <c r="J127" s="67" t="s">
        <v>39</v>
      </c>
      <c r="K127" s="363"/>
      <c r="L127" s="28" t="s">
        <v>38</v>
      </c>
      <c r="M127" s="43" t="s">
        <v>48</v>
      </c>
    </row>
    <row r="128" spans="1:13" s="4" customFormat="1" ht="17.25" customHeight="1" x14ac:dyDescent="0.25">
      <c r="A128" s="55">
        <v>28</v>
      </c>
      <c r="B128" s="94" t="s">
        <v>274</v>
      </c>
      <c r="C128" s="206" t="s">
        <v>57</v>
      </c>
      <c r="D128" s="97" t="s">
        <v>14</v>
      </c>
      <c r="E128" s="63">
        <v>0.14099999999999999</v>
      </c>
      <c r="F128" s="48"/>
      <c r="G128" s="32">
        <f t="shared" si="8"/>
        <v>192.22741499999998</v>
      </c>
      <c r="H128" s="32">
        <f t="shared" si="9"/>
        <v>101.33025206999999</v>
      </c>
      <c r="I128" s="66"/>
      <c r="J128" s="67" t="s">
        <v>36</v>
      </c>
      <c r="K128" s="363"/>
      <c r="L128" s="64"/>
      <c r="M128" s="43" t="s">
        <v>48</v>
      </c>
    </row>
    <row r="129" spans="1:13" s="4" customFormat="1" ht="17.25" customHeight="1" x14ac:dyDescent="0.25">
      <c r="A129" s="55">
        <v>29</v>
      </c>
      <c r="B129" s="94" t="s">
        <v>275</v>
      </c>
      <c r="C129" s="206" t="s">
        <v>57</v>
      </c>
      <c r="D129" s="97" t="s">
        <v>14</v>
      </c>
      <c r="E129" s="63">
        <v>0.109</v>
      </c>
      <c r="F129" s="48"/>
      <c r="G129" s="32">
        <f t="shared" si="8"/>
        <v>148.60133500000001</v>
      </c>
      <c r="H129" s="32">
        <f t="shared" si="9"/>
        <v>78.333315429999999</v>
      </c>
      <c r="I129" s="66"/>
      <c r="J129" s="67" t="s">
        <v>36</v>
      </c>
      <c r="K129" s="363"/>
      <c r="L129" s="64"/>
      <c r="M129" s="43" t="s">
        <v>48</v>
      </c>
    </row>
    <row r="130" spans="1:13" ht="17.25" customHeight="1" x14ac:dyDescent="0.25">
      <c r="A130" s="55">
        <v>30</v>
      </c>
      <c r="B130" s="69" t="s">
        <v>276</v>
      </c>
      <c r="C130" s="206" t="s">
        <v>57</v>
      </c>
      <c r="D130" s="26" t="s">
        <v>14</v>
      </c>
      <c r="E130" s="46">
        <v>0.11</v>
      </c>
      <c r="F130" s="38"/>
      <c r="G130" s="32">
        <f t="shared" si="8"/>
        <v>149.96465000000001</v>
      </c>
      <c r="H130" s="32">
        <f t="shared" si="9"/>
        <v>79.051969700000001</v>
      </c>
      <c r="I130" s="60"/>
      <c r="J130" s="47" t="s">
        <v>39</v>
      </c>
      <c r="K130" s="363"/>
      <c r="L130" s="28" t="s">
        <v>38</v>
      </c>
      <c r="M130" s="43" t="s">
        <v>48</v>
      </c>
    </row>
    <row r="131" spans="1:13" ht="20.25" customHeight="1" x14ac:dyDescent="0.25">
      <c r="A131" s="55">
        <v>31</v>
      </c>
      <c r="B131" s="93" t="s">
        <v>273</v>
      </c>
      <c r="C131" s="206" t="s">
        <v>57</v>
      </c>
      <c r="D131" s="26" t="s">
        <v>14</v>
      </c>
      <c r="E131" s="63">
        <v>0.36599999999999999</v>
      </c>
      <c r="F131" s="55"/>
      <c r="G131" s="32">
        <f t="shared" si="8"/>
        <v>498.97329000000002</v>
      </c>
      <c r="H131" s="32">
        <f t="shared" si="9"/>
        <v>263.02746281999998</v>
      </c>
      <c r="I131" s="60"/>
      <c r="J131" s="54" t="s">
        <v>39</v>
      </c>
      <c r="K131" s="363"/>
      <c r="L131" s="28" t="s">
        <v>38</v>
      </c>
      <c r="M131" s="43" t="s">
        <v>48</v>
      </c>
    </row>
    <row r="132" spans="1:13" s="4" customFormat="1" ht="17.25" customHeight="1" x14ac:dyDescent="0.25">
      <c r="A132" s="55">
        <v>32</v>
      </c>
      <c r="B132" s="94" t="s">
        <v>257</v>
      </c>
      <c r="C132" s="206" t="s">
        <v>57</v>
      </c>
      <c r="D132" s="26" t="s">
        <v>14</v>
      </c>
      <c r="E132" s="63">
        <v>0.184</v>
      </c>
      <c r="F132" s="48"/>
      <c r="G132" s="32">
        <f t="shared" si="8"/>
        <v>250.84996000000001</v>
      </c>
      <c r="H132" s="32">
        <f t="shared" si="9"/>
        <v>132.23238567999999</v>
      </c>
      <c r="I132" s="66"/>
      <c r="J132" s="67" t="s">
        <v>39</v>
      </c>
      <c r="K132" s="363"/>
      <c r="L132" s="28"/>
      <c r="M132" s="43" t="s">
        <v>15</v>
      </c>
    </row>
    <row r="133" spans="1:13" s="4" customFormat="1" ht="17.25" customHeight="1" x14ac:dyDescent="0.25">
      <c r="A133" s="55">
        <v>33</v>
      </c>
      <c r="B133" s="94" t="s">
        <v>258</v>
      </c>
      <c r="C133" s="206" t="s">
        <v>57</v>
      </c>
      <c r="D133" s="26" t="s">
        <v>14</v>
      </c>
      <c r="E133" s="63">
        <v>0.124</v>
      </c>
      <c r="F133" s="48"/>
      <c r="G133" s="32">
        <f t="shared" si="8"/>
        <v>169.05106000000001</v>
      </c>
      <c r="H133" s="32">
        <f t="shared" si="9"/>
        <v>89.113129479999998</v>
      </c>
      <c r="I133" s="66"/>
      <c r="J133" s="47" t="s">
        <v>39</v>
      </c>
      <c r="K133" s="363"/>
      <c r="L133" s="64"/>
      <c r="M133" s="43" t="s">
        <v>15</v>
      </c>
    </row>
    <row r="134" spans="1:13" s="4" customFormat="1" ht="17.25" customHeight="1" x14ac:dyDescent="0.25">
      <c r="A134" s="55">
        <v>34</v>
      </c>
      <c r="B134" s="94" t="s">
        <v>259</v>
      </c>
      <c r="C134" s="206" t="s">
        <v>57</v>
      </c>
      <c r="D134" s="26" t="s">
        <v>14</v>
      </c>
      <c r="E134" s="63">
        <v>0.112</v>
      </c>
      <c r="F134" s="48"/>
      <c r="G134" s="32">
        <f t="shared" si="8"/>
        <v>152.69128000000001</v>
      </c>
      <c r="H134" s="32">
        <f t="shared" si="9"/>
        <v>80.489278240000004</v>
      </c>
      <c r="I134" s="66"/>
      <c r="J134" s="47" t="s">
        <v>39</v>
      </c>
      <c r="K134" s="363"/>
      <c r="L134" s="64"/>
      <c r="M134" s="43" t="s">
        <v>15</v>
      </c>
    </row>
    <row r="135" spans="1:13" s="4" customFormat="1" ht="17.25" customHeight="1" x14ac:dyDescent="0.25">
      <c r="A135" s="55">
        <v>35</v>
      </c>
      <c r="B135" s="94" t="s">
        <v>260</v>
      </c>
      <c r="C135" s="206" t="s">
        <v>57</v>
      </c>
      <c r="D135" s="26" t="s">
        <v>14</v>
      </c>
      <c r="E135" s="63">
        <v>0.13</v>
      </c>
      <c r="F135" s="48"/>
      <c r="G135" s="32">
        <f t="shared" si="8"/>
        <v>177.23095000000001</v>
      </c>
      <c r="H135" s="32">
        <f t="shared" si="9"/>
        <v>93.425055100000009</v>
      </c>
      <c r="I135" s="66"/>
      <c r="J135" s="47" t="s">
        <v>39</v>
      </c>
      <c r="K135" s="363"/>
      <c r="L135" s="64"/>
      <c r="M135" s="43" t="s">
        <v>15</v>
      </c>
    </row>
    <row r="136" spans="1:13" s="4" customFormat="1" ht="17.25" customHeight="1" x14ac:dyDescent="0.25">
      <c r="A136" s="55">
        <v>36</v>
      </c>
      <c r="B136" s="94" t="s">
        <v>261</v>
      </c>
      <c r="C136" s="206" t="s">
        <v>57</v>
      </c>
      <c r="D136" s="26" t="s">
        <v>14</v>
      </c>
      <c r="E136" s="63">
        <v>0.19</v>
      </c>
      <c r="F136" s="48"/>
      <c r="G136" s="32">
        <f t="shared" si="8"/>
        <v>259.02985000000001</v>
      </c>
      <c r="H136" s="32">
        <f t="shared" si="9"/>
        <v>136.5443113</v>
      </c>
      <c r="I136" s="66"/>
      <c r="J136" s="47" t="s">
        <v>39</v>
      </c>
      <c r="K136" s="363"/>
      <c r="L136" s="64"/>
      <c r="M136" s="43" t="s">
        <v>15</v>
      </c>
    </row>
    <row r="137" spans="1:13" s="9" customFormat="1" ht="17.25" customHeight="1" x14ac:dyDescent="0.25">
      <c r="A137" s="55">
        <v>37</v>
      </c>
      <c r="B137" s="93" t="s">
        <v>262</v>
      </c>
      <c r="C137" s="207" t="s">
        <v>57</v>
      </c>
      <c r="D137" s="43" t="s">
        <v>14</v>
      </c>
      <c r="E137" s="46">
        <v>0.246</v>
      </c>
      <c r="F137" s="38"/>
      <c r="G137" s="32">
        <f t="shared" si="8"/>
        <v>335.37549000000001</v>
      </c>
      <c r="H137" s="32">
        <f t="shared" si="9"/>
        <v>176.78895041999999</v>
      </c>
      <c r="I137" s="68"/>
      <c r="J137" s="47" t="s">
        <v>36</v>
      </c>
      <c r="K137" s="363"/>
      <c r="L137" s="58"/>
      <c r="M137" s="43" t="s">
        <v>48</v>
      </c>
    </row>
    <row r="138" spans="1:13" s="9" customFormat="1" ht="17.25" customHeight="1" x14ac:dyDescent="0.25">
      <c r="A138" s="55">
        <v>38</v>
      </c>
      <c r="B138" s="93" t="s">
        <v>263</v>
      </c>
      <c r="C138" s="207" t="s">
        <v>57</v>
      </c>
      <c r="D138" s="43" t="s">
        <v>14</v>
      </c>
      <c r="E138" s="46">
        <v>8.5000000000000006E-2</v>
      </c>
      <c r="F138" s="38"/>
      <c r="G138" s="32">
        <f t="shared" si="8"/>
        <v>115.88177500000002</v>
      </c>
      <c r="H138" s="32">
        <f t="shared" si="9"/>
        <v>61.085612950000005</v>
      </c>
      <c r="I138" s="68"/>
      <c r="J138" s="47" t="s">
        <v>36</v>
      </c>
      <c r="K138" s="363"/>
      <c r="L138" s="58"/>
      <c r="M138" s="43" t="s">
        <v>48</v>
      </c>
    </row>
    <row r="139" spans="1:13" s="9" customFormat="1" ht="17.25" customHeight="1" x14ac:dyDescent="0.25">
      <c r="A139" s="55">
        <v>39</v>
      </c>
      <c r="B139" s="93" t="s">
        <v>264</v>
      </c>
      <c r="C139" s="207" t="s">
        <v>57</v>
      </c>
      <c r="D139" s="43" t="s">
        <v>14</v>
      </c>
      <c r="E139" s="46">
        <v>6.5000000000000002E-2</v>
      </c>
      <c r="F139" s="38"/>
      <c r="G139" s="32">
        <f t="shared" si="8"/>
        <v>88.615475000000004</v>
      </c>
      <c r="H139" s="32">
        <f t="shared" si="9"/>
        <v>46.712527550000004</v>
      </c>
      <c r="I139" s="68"/>
      <c r="J139" s="47" t="s">
        <v>36</v>
      </c>
      <c r="K139" s="363"/>
      <c r="L139" s="58"/>
      <c r="M139" s="43" t="s">
        <v>48</v>
      </c>
    </row>
    <row r="140" spans="1:13" s="9" customFormat="1" ht="17.25" customHeight="1" x14ac:dyDescent="0.25">
      <c r="A140" s="55">
        <v>40</v>
      </c>
      <c r="B140" s="93" t="s">
        <v>265</v>
      </c>
      <c r="C140" s="207" t="s">
        <v>57</v>
      </c>
      <c r="D140" s="43" t="s">
        <v>14</v>
      </c>
      <c r="E140" s="46">
        <v>0.05</v>
      </c>
      <c r="F140" s="38"/>
      <c r="G140" s="32">
        <f t="shared" si="8"/>
        <v>68.165750000000003</v>
      </c>
      <c r="H140" s="32">
        <f t="shared" si="9"/>
        <v>35.932713499999998</v>
      </c>
      <c r="I140" s="68"/>
      <c r="J140" s="140" t="s">
        <v>39</v>
      </c>
      <c r="K140" s="363"/>
      <c r="L140" s="28"/>
      <c r="M140" s="43" t="s">
        <v>48</v>
      </c>
    </row>
    <row r="141" spans="1:13" s="9" customFormat="1" ht="17.25" customHeight="1" x14ac:dyDescent="0.25">
      <c r="A141" s="55">
        <v>41</v>
      </c>
      <c r="B141" s="93" t="s">
        <v>266</v>
      </c>
      <c r="C141" s="207" t="s">
        <v>57</v>
      </c>
      <c r="D141" s="43" t="s">
        <v>14</v>
      </c>
      <c r="E141" s="46">
        <v>0.24</v>
      </c>
      <c r="F141" s="38"/>
      <c r="G141" s="32">
        <f t="shared" si="8"/>
        <v>327.19560000000001</v>
      </c>
      <c r="H141" s="32">
        <f t="shared" si="9"/>
        <v>172.47702479999998</v>
      </c>
      <c r="I141" s="68"/>
      <c r="J141" s="140" t="s">
        <v>39</v>
      </c>
      <c r="K141" s="363"/>
      <c r="L141" s="58"/>
      <c r="M141" s="43" t="s">
        <v>48</v>
      </c>
    </row>
    <row r="142" spans="1:13" s="9" customFormat="1" ht="17.25" customHeight="1" x14ac:dyDescent="0.25">
      <c r="A142" s="55">
        <v>42</v>
      </c>
      <c r="B142" s="93" t="s">
        <v>267</v>
      </c>
      <c r="C142" s="207" t="s">
        <v>57</v>
      </c>
      <c r="D142" s="43" t="s">
        <v>14</v>
      </c>
      <c r="E142" s="46">
        <v>0.31</v>
      </c>
      <c r="F142" s="38"/>
      <c r="G142" s="32">
        <f t="shared" si="8"/>
        <v>422.62765000000002</v>
      </c>
      <c r="H142" s="32">
        <f t="shared" si="9"/>
        <v>222.78282369999999</v>
      </c>
      <c r="I142" s="68"/>
      <c r="J142" s="140" t="s">
        <v>39</v>
      </c>
      <c r="K142" s="363"/>
      <c r="L142" s="58"/>
      <c r="M142" s="43" t="s">
        <v>48</v>
      </c>
    </row>
    <row r="143" spans="1:13" s="9" customFormat="1" ht="17.25" customHeight="1" x14ac:dyDescent="0.25">
      <c r="A143" s="55">
        <v>43</v>
      </c>
      <c r="B143" s="93" t="s">
        <v>268</v>
      </c>
      <c r="C143" s="207" t="s">
        <v>57</v>
      </c>
      <c r="D143" s="43" t="s">
        <v>14</v>
      </c>
      <c r="E143" s="46">
        <v>0.14199999999999999</v>
      </c>
      <c r="F143" s="38"/>
      <c r="G143" s="32">
        <f t="shared" si="8"/>
        <v>193.59072999999998</v>
      </c>
      <c r="H143" s="32">
        <f t="shared" si="9"/>
        <v>102.04890633999999</v>
      </c>
      <c r="I143" s="68"/>
      <c r="J143" s="140" t="s">
        <v>39</v>
      </c>
      <c r="K143" s="363"/>
      <c r="L143" s="58"/>
      <c r="M143" s="43" t="s">
        <v>48</v>
      </c>
    </row>
    <row r="144" spans="1:13" s="9" customFormat="1" ht="17.25" customHeight="1" x14ac:dyDescent="0.25">
      <c r="A144" s="55">
        <v>44</v>
      </c>
      <c r="B144" s="93" t="s">
        <v>269</v>
      </c>
      <c r="C144" s="207" t="s">
        <v>57</v>
      </c>
      <c r="D144" s="43" t="s">
        <v>14</v>
      </c>
      <c r="E144" s="46">
        <v>0.21</v>
      </c>
      <c r="F144" s="38"/>
      <c r="G144" s="32">
        <f t="shared" si="8"/>
        <v>286.29615000000001</v>
      </c>
      <c r="H144" s="32">
        <f t="shared" si="9"/>
        <v>150.91739669999998</v>
      </c>
      <c r="I144" s="68"/>
      <c r="J144" s="140" t="s">
        <v>36</v>
      </c>
      <c r="K144" s="363"/>
      <c r="L144" s="58"/>
      <c r="M144" s="43" t="s">
        <v>48</v>
      </c>
    </row>
    <row r="145" spans="1:14" s="9" customFormat="1" ht="17.25" customHeight="1" x14ac:dyDescent="0.25">
      <c r="A145" s="55">
        <v>45</v>
      </c>
      <c r="B145" s="93" t="s">
        <v>270</v>
      </c>
      <c r="C145" s="207" t="s">
        <v>57</v>
      </c>
      <c r="D145" s="43" t="s">
        <v>14</v>
      </c>
      <c r="E145" s="46">
        <v>5.5E-2</v>
      </c>
      <c r="F145" s="38"/>
      <c r="G145" s="32">
        <f t="shared" si="8"/>
        <v>74.982325000000003</v>
      </c>
      <c r="H145" s="32">
        <f t="shared" si="9"/>
        <v>39.52598485</v>
      </c>
      <c r="I145" s="68"/>
      <c r="J145" s="47" t="s">
        <v>39</v>
      </c>
      <c r="K145" s="363"/>
      <c r="L145" s="28" t="s">
        <v>38</v>
      </c>
      <c r="M145" s="43" t="s">
        <v>48</v>
      </c>
    </row>
    <row r="146" spans="1:14" s="9" customFormat="1" ht="17.25" customHeight="1" x14ac:dyDescent="0.25">
      <c r="A146" s="55">
        <v>46</v>
      </c>
      <c r="B146" s="93" t="s">
        <v>271</v>
      </c>
      <c r="C146" s="207" t="s">
        <v>57</v>
      </c>
      <c r="D146" s="43" t="s">
        <v>14</v>
      </c>
      <c r="E146" s="46">
        <v>0.105</v>
      </c>
      <c r="F146" s="38"/>
      <c r="G146" s="32">
        <f t="shared" si="8"/>
        <v>143.14807500000001</v>
      </c>
      <c r="H146" s="32">
        <f t="shared" si="9"/>
        <v>75.458698349999992</v>
      </c>
      <c r="I146" s="68"/>
      <c r="J146" s="140" t="s">
        <v>39</v>
      </c>
      <c r="K146" s="363"/>
      <c r="L146" s="28" t="s">
        <v>38</v>
      </c>
      <c r="M146" s="43" t="s">
        <v>48</v>
      </c>
    </row>
    <row r="147" spans="1:14" s="9" customFormat="1" ht="17.25" customHeight="1" x14ac:dyDescent="0.25">
      <c r="A147" s="55">
        <v>47</v>
      </c>
      <c r="B147" s="93" t="s">
        <v>283</v>
      </c>
      <c r="C147" s="207" t="s">
        <v>57</v>
      </c>
      <c r="D147" s="43" t="s">
        <v>14</v>
      </c>
      <c r="E147" s="46">
        <v>0.41</v>
      </c>
      <c r="F147" s="38"/>
      <c r="G147" s="32">
        <f t="shared" ref="G147" si="10">E147*1363.315</f>
        <v>558.95915000000002</v>
      </c>
      <c r="H147" s="32">
        <f t="shared" ref="H147" si="11">E147*718.65427</f>
        <v>294.64825070000001</v>
      </c>
      <c r="I147" s="68"/>
      <c r="J147" s="140" t="s">
        <v>39</v>
      </c>
      <c r="K147" s="363"/>
      <c r="L147" s="58"/>
      <c r="M147" s="43" t="s">
        <v>48</v>
      </c>
    </row>
    <row r="148" spans="1:14" s="9" customFormat="1" ht="17.25" customHeight="1" x14ac:dyDescent="0.25">
      <c r="A148" s="55">
        <v>48</v>
      </c>
      <c r="B148" s="328" t="s">
        <v>288</v>
      </c>
      <c r="C148" s="207" t="s">
        <v>57</v>
      </c>
      <c r="D148" s="43" t="s">
        <v>14</v>
      </c>
      <c r="E148" s="46">
        <v>8.5000000000000006E-2</v>
      </c>
      <c r="F148" s="38"/>
      <c r="G148" s="32">
        <f t="shared" ref="G148" si="12">E148*1363.315</f>
        <v>115.88177500000002</v>
      </c>
      <c r="H148" s="32">
        <f t="shared" ref="H148" si="13">E148*718.65427</f>
        <v>61.085612950000005</v>
      </c>
      <c r="I148" s="68"/>
      <c r="J148" s="140" t="s">
        <v>39</v>
      </c>
      <c r="K148" s="363"/>
      <c r="L148" s="58"/>
      <c r="M148" s="43" t="s">
        <v>48</v>
      </c>
    </row>
    <row r="149" spans="1:14" s="9" customFormat="1" ht="17.25" customHeight="1" x14ac:dyDescent="0.25">
      <c r="A149" s="55">
        <v>49</v>
      </c>
      <c r="B149" s="328" t="s">
        <v>290</v>
      </c>
      <c r="C149" s="207" t="s">
        <v>57</v>
      </c>
      <c r="D149" s="43" t="s">
        <v>14</v>
      </c>
      <c r="E149" s="46">
        <v>0.42</v>
      </c>
      <c r="F149" s="38"/>
      <c r="G149" s="32">
        <f>E149*1363.315</f>
        <v>572.59230000000002</v>
      </c>
      <c r="H149" s="32">
        <f>E149*718.65427</f>
        <v>301.83479339999997</v>
      </c>
      <c r="I149" s="68"/>
      <c r="J149" s="140" t="s">
        <v>39</v>
      </c>
      <c r="K149" s="363"/>
      <c r="L149" s="28"/>
      <c r="M149" s="43" t="s">
        <v>48</v>
      </c>
    </row>
    <row r="150" spans="1:14" s="9" customFormat="1" ht="17.25" customHeight="1" x14ac:dyDescent="0.25">
      <c r="A150" s="55">
        <v>50</v>
      </c>
      <c r="B150" s="328" t="s">
        <v>297</v>
      </c>
      <c r="C150" s="207" t="s">
        <v>57</v>
      </c>
      <c r="D150" s="43" t="s">
        <v>14</v>
      </c>
      <c r="E150" s="46">
        <v>0.22</v>
      </c>
      <c r="F150" s="38"/>
      <c r="G150" s="32">
        <f>E150*1363.315</f>
        <v>299.92930000000001</v>
      </c>
      <c r="H150" s="32">
        <f>E150*718.65427</f>
        <v>158.1039394</v>
      </c>
      <c r="I150" s="68"/>
      <c r="J150" s="140" t="s">
        <v>39</v>
      </c>
      <c r="K150" s="363"/>
      <c r="L150" s="28"/>
      <c r="M150" s="43" t="s">
        <v>48</v>
      </c>
    </row>
    <row r="151" spans="1:14" s="9" customFormat="1" ht="17.25" customHeight="1" x14ac:dyDescent="0.25">
      <c r="A151" s="55">
        <v>51</v>
      </c>
      <c r="B151" s="328" t="s">
        <v>302</v>
      </c>
      <c r="C151" s="207" t="s">
        <v>57</v>
      </c>
      <c r="D151" s="43" t="s">
        <v>14</v>
      </c>
      <c r="E151" s="46">
        <v>0.05</v>
      </c>
      <c r="F151" s="38"/>
      <c r="G151" s="32">
        <f>E151*1363.315</f>
        <v>68.165750000000003</v>
      </c>
      <c r="H151" s="32">
        <f>E151*718.65427</f>
        <v>35.932713499999998</v>
      </c>
      <c r="I151" s="68"/>
      <c r="J151" s="140" t="s">
        <v>39</v>
      </c>
      <c r="K151" s="364"/>
      <c r="L151" s="28"/>
      <c r="M151" s="43" t="s">
        <v>48</v>
      </c>
    </row>
    <row r="152" spans="1:14" s="256" customFormat="1" ht="17.25" customHeight="1" x14ac:dyDescent="0.25">
      <c r="A152" s="403" t="s">
        <v>50</v>
      </c>
      <c r="B152" s="404"/>
      <c r="C152" s="245" t="s">
        <v>12</v>
      </c>
      <c r="D152" s="245" t="s">
        <v>13</v>
      </c>
      <c r="E152" s="244">
        <f>SUM(E101:E151)</f>
        <v>8.9920000000000027</v>
      </c>
      <c r="F152" s="243">
        <f>SUM(F101:F136)</f>
        <v>0</v>
      </c>
      <c r="G152" s="244">
        <f>SUM(G101:G151)</f>
        <v>12258.928480000004</v>
      </c>
      <c r="H152" s="244">
        <f>SUM(H101:H151)</f>
        <v>6462.1391958400018</v>
      </c>
      <c r="I152" s="253"/>
      <c r="J152" s="253"/>
      <c r="K152" s="247"/>
      <c r="L152" s="245"/>
      <c r="M152" s="245"/>
    </row>
    <row r="153" spans="1:14" s="108" customFormat="1" ht="17.25" customHeight="1" x14ac:dyDescent="0.25">
      <c r="A153" s="274"/>
      <c r="B153" s="184"/>
      <c r="C153" s="185"/>
      <c r="D153" s="185"/>
      <c r="E153" s="186"/>
      <c r="F153" s="33"/>
      <c r="G153" s="186"/>
      <c r="H153" s="186"/>
      <c r="I153" s="187"/>
      <c r="J153" s="187"/>
      <c r="K153" s="162"/>
      <c r="L153" s="275"/>
      <c r="M153" s="276"/>
      <c r="N153" s="277"/>
    </row>
    <row r="154" spans="1:14" s="127" customFormat="1" ht="21" customHeight="1" x14ac:dyDescent="0.3">
      <c r="A154" s="215"/>
      <c r="B154" s="377" t="s">
        <v>115</v>
      </c>
      <c r="C154" s="377"/>
      <c r="D154" s="377"/>
      <c r="E154" s="377"/>
      <c r="F154" s="377"/>
      <c r="G154" s="377"/>
      <c r="H154" s="377"/>
      <c r="I154" s="377"/>
      <c r="J154" s="377"/>
      <c r="K154" s="196"/>
      <c r="L154" s="195"/>
      <c r="M154" s="194"/>
    </row>
    <row r="155" spans="1:14" s="4" customFormat="1" ht="21" customHeight="1" x14ac:dyDescent="0.25">
      <c r="A155" s="189">
        <v>1</v>
      </c>
      <c r="B155" s="141" t="s">
        <v>88</v>
      </c>
      <c r="C155" s="219" t="s">
        <v>57</v>
      </c>
      <c r="D155" s="154" t="s">
        <v>16</v>
      </c>
      <c r="E155" s="188">
        <v>0.65</v>
      </c>
      <c r="F155" s="189">
        <f>(E155*1000/25)+1</f>
        <v>27</v>
      </c>
      <c r="G155" s="190">
        <f>E155*861.821</f>
        <v>560.18365000000006</v>
      </c>
      <c r="H155" s="190">
        <f>E155*560.90757</f>
        <v>364.58992050000001</v>
      </c>
      <c r="I155" s="191"/>
      <c r="J155" s="192" t="s">
        <v>42</v>
      </c>
      <c r="K155" s="368" t="s">
        <v>63</v>
      </c>
      <c r="L155" s="193"/>
      <c r="M155" s="193"/>
    </row>
    <row r="156" spans="1:14" s="4" customFormat="1" ht="17.100000000000001" customHeight="1" x14ac:dyDescent="0.25">
      <c r="A156" s="48">
        <v>2</v>
      </c>
      <c r="B156" s="94" t="s">
        <v>89</v>
      </c>
      <c r="C156" s="220" t="s">
        <v>57</v>
      </c>
      <c r="D156" s="99" t="s">
        <v>16</v>
      </c>
      <c r="E156" s="63">
        <v>0.55000000000000004</v>
      </c>
      <c r="F156" s="48">
        <f t="shared" ref="F156:F173" si="14">(E156*1000/25)+1</f>
        <v>23</v>
      </c>
      <c r="G156" s="190">
        <f t="shared" ref="G156:G171" si="15">E156*861.821</f>
        <v>474.00155000000007</v>
      </c>
      <c r="H156" s="190">
        <f t="shared" ref="H156:H171" si="16">E156*560.90757</f>
        <v>308.49916350000001</v>
      </c>
      <c r="I156" s="66"/>
      <c r="J156" s="173" t="s">
        <v>42</v>
      </c>
      <c r="K156" s="369"/>
      <c r="L156" s="64"/>
      <c r="M156" s="64"/>
    </row>
    <row r="157" spans="1:14" s="4" customFormat="1" ht="17.100000000000001" customHeight="1" x14ac:dyDescent="0.25">
      <c r="A157" s="48">
        <v>3</v>
      </c>
      <c r="B157" s="94" t="s">
        <v>90</v>
      </c>
      <c r="C157" s="220" t="s">
        <v>57</v>
      </c>
      <c r="D157" s="99" t="s">
        <v>16</v>
      </c>
      <c r="E157" s="63">
        <v>0.5</v>
      </c>
      <c r="F157" s="48">
        <f t="shared" si="14"/>
        <v>21</v>
      </c>
      <c r="G157" s="190">
        <f t="shared" si="15"/>
        <v>430.91050000000001</v>
      </c>
      <c r="H157" s="190">
        <f t="shared" si="16"/>
        <v>280.45378499999998</v>
      </c>
      <c r="I157" s="66"/>
      <c r="J157" s="173" t="s">
        <v>42</v>
      </c>
      <c r="K157" s="369"/>
      <c r="L157" s="64"/>
      <c r="M157" s="64"/>
    </row>
    <row r="158" spans="1:14" s="4" customFormat="1" ht="17.100000000000001" customHeight="1" x14ac:dyDescent="0.25">
      <c r="A158" s="329">
        <v>4</v>
      </c>
      <c r="B158" s="94" t="s">
        <v>91</v>
      </c>
      <c r="C158" s="220" t="s">
        <v>57</v>
      </c>
      <c r="D158" s="99" t="s">
        <v>16</v>
      </c>
      <c r="E158" s="63">
        <v>0.5</v>
      </c>
      <c r="F158" s="48">
        <f t="shared" si="14"/>
        <v>21</v>
      </c>
      <c r="G158" s="190">
        <f t="shared" si="15"/>
        <v>430.91050000000001</v>
      </c>
      <c r="H158" s="190">
        <f t="shared" si="16"/>
        <v>280.45378499999998</v>
      </c>
      <c r="I158" s="66"/>
      <c r="J158" s="192" t="s">
        <v>42</v>
      </c>
      <c r="K158" s="369"/>
      <c r="L158" s="64"/>
      <c r="M158" s="64"/>
    </row>
    <row r="159" spans="1:14" s="4" customFormat="1" ht="17.100000000000001" customHeight="1" x14ac:dyDescent="0.25">
      <c r="A159" s="330">
        <v>5</v>
      </c>
      <c r="B159" s="94" t="s">
        <v>92</v>
      </c>
      <c r="C159" s="220" t="s">
        <v>57</v>
      </c>
      <c r="D159" s="99" t="s">
        <v>16</v>
      </c>
      <c r="E159" s="63">
        <v>0.65</v>
      </c>
      <c r="F159" s="48">
        <f t="shared" si="14"/>
        <v>27</v>
      </c>
      <c r="G159" s="190">
        <f t="shared" si="15"/>
        <v>560.18365000000006</v>
      </c>
      <c r="H159" s="190">
        <f t="shared" si="16"/>
        <v>364.58992050000001</v>
      </c>
      <c r="I159" s="66"/>
      <c r="J159" s="173" t="s">
        <v>42</v>
      </c>
      <c r="K159" s="369"/>
      <c r="L159" s="64"/>
      <c r="M159" s="64"/>
    </row>
    <row r="160" spans="1:14" s="4" customFormat="1" ht="17.100000000000001" customHeight="1" x14ac:dyDescent="0.25">
      <c r="A160" s="330">
        <v>6</v>
      </c>
      <c r="B160" s="94" t="s">
        <v>93</v>
      </c>
      <c r="C160" s="220" t="s">
        <v>57</v>
      </c>
      <c r="D160" s="99" t="s">
        <v>16</v>
      </c>
      <c r="E160" s="63">
        <v>0.45</v>
      </c>
      <c r="F160" s="48">
        <f t="shared" si="14"/>
        <v>19</v>
      </c>
      <c r="G160" s="190">
        <f t="shared" si="15"/>
        <v>387.81945000000002</v>
      </c>
      <c r="H160" s="190">
        <f t="shared" si="16"/>
        <v>252.40840649999998</v>
      </c>
      <c r="I160" s="66"/>
      <c r="J160" s="173" t="s">
        <v>42</v>
      </c>
      <c r="K160" s="369"/>
      <c r="L160" s="64"/>
      <c r="M160" s="64"/>
    </row>
    <row r="161" spans="1:13" s="4" customFormat="1" ht="17.100000000000001" customHeight="1" x14ac:dyDescent="0.25">
      <c r="A161" s="329">
        <v>7</v>
      </c>
      <c r="B161" s="94" t="s">
        <v>94</v>
      </c>
      <c r="C161" s="220" t="s">
        <v>57</v>
      </c>
      <c r="D161" s="99" t="s">
        <v>16</v>
      </c>
      <c r="E161" s="63">
        <v>0.7</v>
      </c>
      <c r="F161" s="48">
        <f t="shared" si="14"/>
        <v>29</v>
      </c>
      <c r="G161" s="190">
        <f t="shared" si="15"/>
        <v>603.27469999999994</v>
      </c>
      <c r="H161" s="190">
        <f t="shared" si="16"/>
        <v>392.63529899999997</v>
      </c>
      <c r="I161" s="66"/>
      <c r="J161" s="192" t="s">
        <v>42</v>
      </c>
      <c r="K161" s="369"/>
      <c r="L161" s="64"/>
      <c r="M161" s="64"/>
    </row>
    <row r="162" spans="1:13" s="4" customFormat="1" ht="17.100000000000001" customHeight="1" x14ac:dyDescent="0.25">
      <c r="A162" s="330">
        <v>8</v>
      </c>
      <c r="B162" s="94" t="s">
        <v>95</v>
      </c>
      <c r="C162" s="220" t="s">
        <v>57</v>
      </c>
      <c r="D162" s="99" t="s">
        <v>16</v>
      </c>
      <c r="E162" s="63">
        <v>7.0000000000000007E-2</v>
      </c>
      <c r="F162" s="48">
        <f t="shared" si="14"/>
        <v>3.8</v>
      </c>
      <c r="G162" s="190">
        <f t="shared" si="15"/>
        <v>60.327470000000005</v>
      </c>
      <c r="H162" s="190">
        <f t="shared" si="16"/>
        <v>39.263529900000002</v>
      </c>
      <c r="I162" s="66"/>
      <c r="J162" s="173" t="s">
        <v>42</v>
      </c>
      <c r="K162" s="369"/>
      <c r="L162" s="64"/>
      <c r="M162" s="64"/>
    </row>
    <row r="163" spans="1:13" s="4" customFormat="1" ht="17.100000000000001" customHeight="1" x14ac:dyDescent="0.25">
      <c r="A163" s="330">
        <v>9</v>
      </c>
      <c r="B163" s="94" t="s">
        <v>96</v>
      </c>
      <c r="C163" s="220" t="s">
        <v>57</v>
      </c>
      <c r="D163" s="99" t="s">
        <v>16</v>
      </c>
      <c r="E163" s="63">
        <v>0.75</v>
      </c>
      <c r="F163" s="48">
        <f t="shared" si="14"/>
        <v>31</v>
      </c>
      <c r="G163" s="190">
        <f t="shared" si="15"/>
        <v>646.36575000000005</v>
      </c>
      <c r="H163" s="190">
        <f t="shared" si="16"/>
        <v>420.6806775</v>
      </c>
      <c r="I163" s="66"/>
      <c r="J163" s="173" t="s">
        <v>42</v>
      </c>
      <c r="K163" s="369"/>
      <c r="L163" s="64"/>
      <c r="M163" s="64"/>
    </row>
    <row r="164" spans="1:13" s="4" customFormat="1" ht="17.100000000000001" customHeight="1" x14ac:dyDescent="0.25">
      <c r="A164" s="329">
        <v>10</v>
      </c>
      <c r="B164" s="94" t="s">
        <v>97</v>
      </c>
      <c r="C164" s="220" t="s">
        <v>57</v>
      </c>
      <c r="D164" s="99" t="s">
        <v>16</v>
      </c>
      <c r="E164" s="63">
        <v>0.5</v>
      </c>
      <c r="F164" s="48">
        <f t="shared" si="14"/>
        <v>21</v>
      </c>
      <c r="G164" s="190">
        <f t="shared" si="15"/>
        <v>430.91050000000001</v>
      </c>
      <c r="H164" s="190">
        <f t="shared" si="16"/>
        <v>280.45378499999998</v>
      </c>
      <c r="I164" s="66"/>
      <c r="J164" s="173" t="s">
        <v>42</v>
      </c>
      <c r="K164" s="369"/>
      <c r="L164" s="64"/>
      <c r="M164" s="64"/>
    </row>
    <row r="165" spans="1:13" s="4" customFormat="1" ht="17.100000000000001" customHeight="1" x14ac:dyDescent="0.25">
      <c r="A165" s="330">
        <v>11</v>
      </c>
      <c r="B165" s="94" t="s">
        <v>98</v>
      </c>
      <c r="C165" s="220" t="s">
        <v>57</v>
      </c>
      <c r="D165" s="99" t="s">
        <v>16</v>
      </c>
      <c r="E165" s="63">
        <v>0.4</v>
      </c>
      <c r="F165" s="48">
        <f t="shared" si="14"/>
        <v>17</v>
      </c>
      <c r="G165" s="190">
        <f t="shared" si="15"/>
        <v>344.72840000000002</v>
      </c>
      <c r="H165" s="190">
        <f t="shared" si="16"/>
        <v>224.36302799999999</v>
      </c>
      <c r="I165" s="66"/>
      <c r="J165" s="173" t="s">
        <v>42</v>
      </c>
      <c r="K165" s="369"/>
      <c r="L165" s="64"/>
      <c r="M165" s="64"/>
    </row>
    <row r="166" spans="1:13" s="4" customFormat="1" ht="63" customHeight="1" x14ac:dyDescent="0.25">
      <c r="A166" s="48">
        <v>12</v>
      </c>
      <c r="B166" s="94" t="s">
        <v>99</v>
      </c>
      <c r="C166" s="220" t="s">
        <v>57</v>
      </c>
      <c r="D166" s="99" t="s">
        <v>16</v>
      </c>
      <c r="E166" s="63">
        <v>0.25</v>
      </c>
      <c r="F166" s="48">
        <v>12</v>
      </c>
      <c r="G166" s="190">
        <f t="shared" si="15"/>
        <v>215.45525000000001</v>
      </c>
      <c r="H166" s="190">
        <f t="shared" si="16"/>
        <v>140.22689249999999</v>
      </c>
      <c r="I166" s="66"/>
      <c r="J166" s="173" t="s">
        <v>42</v>
      </c>
      <c r="K166" s="369" t="s">
        <v>63</v>
      </c>
      <c r="L166" s="64"/>
      <c r="M166" s="64"/>
    </row>
    <row r="167" spans="1:13" s="4" customFormat="1" ht="36.75" customHeight="1" x14ac:dyDescent="0.25">
      <c r="A167" s="48">
        <v>13</v>
      </c>
      <c r="B167" s="94" t="s">
        <v>100</v>
      </c>
      <c r="C167" s="220" t="s">
        <v>57</v>
      </c>
      <c r="D167" s="99" t="s">
        <v>16</v>
      </c>
      <c r="E167" s="63">
        <v>0.25</v>
      </c>
      <c r="F167" s="48">
        <f t="shared" si="14"/>
        <v>11</v>
      </c>
      <c r="G167" s="190">
        <f t="shared" si="15"/>
        <v>215.45525000000001</v>
      </c>
      <c r="H167" s="190">
        <f t="shared" si="16"/>
        <v>140.22689249999999</v>
      </c>
      <c r="I167" s="66"/>
      <c r="J167" s="173" t="s">
        <v>42</v>
      </c>
      <c r="K167" s="369"/>
      <c r="L167" s="64"/>
      <c r="M167" s="64"/>
    </row>
    <row r="168" spans="1:13" s="4" customFormat="1" ht="18" customHeight="1" x14ac:dyDescent="0.25">
      <c r="A168" s="48">
        <v>14</v>
      </c>
      <c r="B168" s="94" t="s">
        <v>101</v>
      </c>
      <c r="C168" s="220" t="s">
        <v>57</v>
      </c>
      <c r="D168" s="99" t="s">
        <v>16</v>
      </c>
      <c r="E168" s="63">
        <v>0.3</v>
      </c>
      <c r="F168" s="48">
        <f t="shared" si="14"/>
        <v>13</v>
      </c>
      <c r="G168" s="190">
        <f t="shared" si="15"/>
        <v>258.54629999999997</v>
      </c>
      <c r="H168" s="190">
        <f>E168*560.90757</f>
        <v>168.27227099999999</v>
      </c>
      <c r="I168" s="66"/>
      <c r="J168" s="173" t="s">
        <v>42</v>
      </c>
      <c r="K168" s="369"/>
      <c r="L168" s="64"/>
      <c r="M168" s="64"/>
    </row>
    <row r="169" spans="1:13" s="4" customFormat="1" ht="18" customHeight="1" x14ac:dyDescent="0.25">
      <c r="A169" s="48">
        <v>15</v>
      </c>
      <c r="B169" s="94" t="s">
        <v>102</v>
      </c>
      <c r="C169" s="220" t="s">
        <v>57</v>
      </c>
      <c r="D169" s="99" t="s">
        <v>16</v>
      </c>
      <c r="E169" s="63">
        <v>0.4</v>
      </c>
      <c r="F169" s="48">
        <f t="shared" si="14"/>
        <v>17</v>
      </c>
      <c r="G169" s="190">
        <f t="shared" si="15"/>
        <v>344.72840000000002</v>
      </c>
      <c r="H169" s="190">
        <f t="shared" si="16"/>
        <v>224.36302799999999</v>
      </c>
      <c r="I169" s="66"/>
      <c r="J169" s="173" t="s">
        <v>42</v>
      </c>
      <c r="K169" s="369"/>
      <c r="L169" s="64"/>
      <c r="M169" s="64"/>
    </row>
    <row r="170" spans="1:13" s="4" customFormat="1" ht="18.75" customHeight="1" x14ac:dyDescent="0.25">
      <c r="A170" s="48">
        <v>16</v>
      </c>
      <c r="B170" s="94" t="s">
        <v>103</v>
      </c>
      <c r="C170" s="220" t="s">
        <v>57</v>
      </c>
      <c r="D170" s="99" t="s">
        <v>16</v>
      </c>
      <c r="E170" s="63">
        <v>0.3</v>
      </c>
      <c r="F170" s="48">
        <f t="shared" si="14"/>
        <v>13</v>
      </c>
      <c r="G170" s="190">
        <f t="shared" si="15"/>
        <v>258.54629999999997</v>
      </c>
      <c r="H170" s="190">
        <f t="shared" si="16"/>
        <v>168.27227099999999</v>
      </c>
      <c r="I170" s="66"/>
      <c r="J170" s="173" t="s">
        <v>42</v>
      </c>
      <c r="K170" s="369"/>
      <c r="L170" s="64"/>
      <c r="M170" s="64"/>
    </row>
    <row r="171" spans="1:13" s="4" customFormat="1" ht="30.75" customHeight="1" x14ac:dyDescent="0.25">
      <c r="A171" s="48">
        <v>17</v>
      </c>
      <c r="B171" s="94" t="s">
        <v>104</v>
      </c>
      <c r="C171" s="220" t="s">
        <v>57</v>
      </c>
      <c r="D171" s="99" t="s">
        <v>16</v>
      </c>
      <c r="E171" s="63">
        <v>1</v>
      </c>
      <c r="F171" s="48">
        <f t="shared" si="14"/>
        <v>41</v>
      </c>
      <c r="G171" s="190">
        <f t="shared" si="15"/>
        <v>861.82100000000003</v>
      </c>
      <c r="H171" s="190">
        <f t="shared" si="16"/>
        <v>560.90756999999996</v>
      </c>
      <c r="I171" s="66"/>
      <c r="J171" s="173" t="s">
        <v>42</v>
      </c>
      <c r="K171" s="369"/>
      <c r="L171" s="64"/>
      <c r="M171" s="64"/>
    </row>
    <row r="172" spans="1:13" s="4" customFormat="1" ht="30.75" customHeight="1" x14ac:dyDescent="0.25">
      <c r="A172" s="48">
        <v>18</v>
      </c>
      <c r="B172" s="94" t="s">
        <v>105</v>
      </c>
      <c r="C172" s="220" t="s">
        <v>57</v>
      </c>
      <c r="D172" s="99" t="s">
        <v>16</v>
      </c>
      <c r="E172" s="63">
        <v>0.6</v>
      </c>
      <c r="F172" s="48">
        <v>22</v>
      </c>
      <c r="G172" s="36">
        <f>E172*1669.988</f>
        <v>1001.9928</v>
      </c>
      <c r="H172" s="37">
        <f>E172*1322.9144</f>
        <v>793.74863999999991</v>
      </c>
      <c r="I172" s="66"/>
      <c r="J172" s="173" t="s">
        <v>42</v>
      </c>
      <c r="K172" s="369"/>
      <c r="L172" s="64"/>
      <c r="M172" s="64"/>
    </row>
    <row r="173" spans="1:13" s="4" customFormat="1" ht="76.5" customHeight="1" x14ac:dyDescent="0.25">
      <c r="A173" s="371">
        <v>19</v>
      </c>
      <c r="B173" s="144" t="s">
        <v>154</v>
      </c>
      <c r="C173" s="221" t="s">
        <v>57</v>
      </c>
      <c r="D173" s="64" t="s">
        <v>16</v>
      </c>
      <c r="E173" s="148">
        <v>1.5</v>
      </c>
      <c r="F173" s="174">
        <f t="shared" si="14"/>
        <v>61</v>
      </c>
      <c r="G173" s="142">
        <f>E173*861.821</f>
        <v>1292.7315000000001</v>
      </c>
      <c r="H173" s="142">
        <f>E173*560.90757</f>
        <v>841.361355</v>
      </c>
      <c r="I173" s="66"/>
      <c r="J173" s="173" t="s">
        <v>42</v>
      </c>
      <c r="K173" s="369"/>
      <c r="L173" s="64"/>
      <c r="M173" s="64"/>
    </row>
    <row r="174" spans="1:13" s="4" customFormat="1" ht="21" customHeight="1" x14ac:dyDescent="0.25">
      <c r="A174" s="378"/>
      <c r="B174" s="146" t="s">
        <v>107</v>
      </c>
      <c r="C174" s="155" t="s">
        <v>57</v>
      </c>
      <c r="D174" s="99"/>
      <c r="E174" s="63">
        <v>0.7</v>
      </c>
      <c r="F174" s="48"/>
      <c r="G174" s="85">
        <f>E174*1701.397</f>
        <v>1190.9778999999999</v>
      </c>
      <c r="H174" s="85">
        <f>E174*767.07393</f>
        <v>536.95175099999994</v>
      </c>
      <c r="I174" s="66"/>
      <c r="J174" s="173" t="s">
        <v>42</v>
      </c>
      <c r="K174" s="369"/>
      <c r="L174" s="64"/>
      <c r="M174" s="64"/>
    </row>
    <row r="175" spans="1:13" s="4" customFormat="1" ht="51" customHeight="1" x14ac:dyDescent="0.25">
      <c r="A175" s="48">
        <v>20</v>
      </c>
      <c r="B175" s="94" t="s">
        <v>108</v>
      </c>
      <c r="C175" s="220" t="s">
        <v>57</v>
      </c>
      <c r="D175" s="99" t="s">
        <v>16</v>
      </c>
      <c r="E175" s="63">
        <v>0.45</v>
      </c>
      <c r="F175" s="48">
        <v>21</v>
      </c>
      <c r="G175" s="65">
        <f t="shared" ref="G175" si="17">E175*1408.32</f>
        <v>633.74400000000003</v>
      </c>
      <c r="H175" s="65">
        <f>E175*560.90757</f>
        <v>252.40840649999998</v>
      </c>
      <c r="I175" s="66"/>
      <c r="J175" s="173" t="s">
        <v>42</v>
      </c>
      <c r="K175" s="369"/>
      <c r="L175" s="64"/>
      <c r="M175" s="64"/>
    </row>
    <row r="176" spans="1:13" s="4" customFormat="1" ht="42" customHeight="1" x14ac:dyDescent="0.25">
      <c r="A176" s="371">
        <v>21</v>
      </c>
      <c r="B176" s="144" t="s">
        <v>153</v>
      </c>
      <c r="C176" s="155" t="s">
        <v>57</v>
      </c>
      <c r="D176" s="99" t="s">
        <v>16</v>
      </c>
      <c r="E176" s="63">
        <v>2.5</v>
      </c>
      <c r="F176" s="48">
        <f t="shared" ref="F176" si="18">(E176*1000/40)+1</f>
        <v>63.5</v>
      </c>
      <c r="G176" s="36">
        <f>E176*1669.988</f>
        <v>4174.97</v>
      </c>
      <c r="H176" s="37">
        <f>E176*1322.9144</f>
        <v>3307.2859999999996</v>
      </c>
      <c r="I176" s="66"/>
      <c r="J176" s="173" t="s">
        <v>42</v>
      </c>
      <c r="K176" s="369"/>
      <c r="L176" s="64"/>
      <c r="M176" s="64"/>
    </row>
    <row r="177" spans="1:21" s="4" customFormat="1" ht="20.25" customHeight="1" x14ac:dyDescent="0.25">
      <c r="A177" s="378"/>
      <c r="B177" s="146" t="s">
        <v>87</v>
      </c>
      <c r="C177" s="155" t="s">
        <v>57</v>
      </c>
      <c r="D177" s="99" t="s">
        <v>16</v>
      </c>
      <c r="E177" s="63">
        <v>6</v>
      </c>
      <c r="F177" s="48">
        <v>256</v>
      </c>
      <c r="G177" s="65">
        <f>E177*861.821</f>
        <v>5170.9260000000004</v>
      </c>
      <c r="H177" s="65">
        <f>E177*560.90757</f>
        <v>3365.44542</v>
      </c>
      <c r="I177" s="66"/>
      <c r="J177" s="173" t="s">
        <v>42</v>
      </c>
      <c r="K177" s="369"/>
      <c r="L177" s="64"/>
      <c r="M177" s="64"/>
    </row>
    <row r="178" spans="1:21" s="4" customFormat="1" ht="30.75" customHeight="1" x14ac:dyDescent="0.25">
      <c r="A178" s="48">
        <v>22</v>
      </c>
      <c r="B178" s="141" t="s">
        <v>152</v>
      </c>
      <c r="C178" s="220" t="s">
        <v>57</v>
      </c>
      <c r="D178" s="211" t="s">
        <v>16</v>
      </c>
      <c r="E178" s="63">
        <v>0.16</v>
      </c>
      <c r="F178" s="48"/>
      <c r="G178" s="65">
        <f>E178*1363.315</f>
        <v>218.13040000000001</v>
      </c>
      <c r="H178" s="65">
        <f>E178*718.65427</f>
        <v>114.98468320000001</v>
      </c>
      <c r="I178" s="66"/>
      <c r="J178" s="173" t="s">
        <v>42</v>
      </c>
      <c r="K178" s="369"/>
      <c r="L178" s="64"/>
      <c r="M178" s="64"/>
    </row>
    <row r="179" spans="1:21" s="4" customFormat="1" ht="30.75" customHeight="1" x14ac:dyDescent="0.25">
      <c r="A179" s="48">
        <v>23</v>
      </c>
      <c r="B179" s="94" t="s">
        <v>150</v>
      </c>
      <c r="C179" s="220" t="s">
        <v>57</v>
      </c>
      <c r="D179" s="99" t="s">
        <v>16</v>
      </c>
      <c r="E179" s="63">
        <v>0.104</v>
      </c>
      <c r="F179" s="48"/>
      <c r="G179" s="85">
        <f>E179*1701.397</f>
        <v>176.94528799999998</v>
      </c>
      <c r="H179" s="85">
        <f>E179*767.07393</f>
        <v>79.775688720000005</v>
      </c>
      <c r="I179" s="66"/>
      <c r="J179" s="173" t="s">
        <v>42</v>
      </c>
      <c r="K179" s="369"/>
      <c r="L179" s="64"/>
      <c r="M179" s="64"/>
    </row>
    <row r="180" spans="1:21" s="4" customFormat="1" ht="46.5" customHeight="1" x14ac:dyDescent="0.25">
      <c r="A180" s="48">
        <v>24</v>
      </c>
      <c r="B180" s="147" t="s">
        <v>123</v>
      </c>
      <c r="C180" s="220" t="s">
        <v>57</v>
      </c>
      <c r="D180" s="99" t="s">
        <v>16</v>
      </c>
      <c r="E180" s="63">
        <v>0.67</v>
      </c>
      <c r="F180" s="48">
        <v>26</v>
      </c>
      <c r="G180" s="36">
        <f>E180*1669.988</f>
        <v>1118.8919600000002</v>
      </c>
      <c r="H180" s="37">
        <f>E180*1322.9144</f>
        <v>886.35264799999993</v>
      </c>
      <c r="I180" s="66"/>
      <c r="J180" s="173" t="s">
        <v>42</v>
      </c>
      <c r="K180" s="369"/>
      <c r="L180" s="64"/>
      <c r="M180" s="64"/>
    </row>
    <row r="181" spans="1:21" s="4" customFormat="1" ht="76.5" customHeight="1" x14ac:dyDescent="0.25">
      <c r="A181" s="216">
        <v>25</v>
      </c>
      <c r="B181" s="144" t="s">
        <v>151</v>
      </c>
      <c r="C181" s="221" t="s">
        <v>57</v>
      </c>
      <c r="D181" s="64" t="s">
        <v>16</v>
      </c>
      <c r="E181" s="148">
        <v>0.71299999999999997</v>
      </c>
      <c r="F181" s="174"/>
      <c r="G181" s="142">
        <f>E181*1701.397</f>
        <v>1213.096061</v>
      </c>
      <c r="H181" s="142">
        <f>E181*767.07393</f>
        <v>546.92371208999998</v>
      </c>
      <c r="I181" s="143"/>
      <c r="J181" s="379" t="s">
        <v>42</v>
      </c>
      <c r="K181" s="369"/>
      <c r="L181" s="64"/>
      <c r="M181" s="64"/>
    </row>
    <row r="182" spans="1:21" s="4" customFormat="1" ht="24.75" customHeight="1" x14ac:dyDescent="0.25">
      <c r="A182" s="217"/>
      <c r="B182" s="146" t="s">
        <v>122</v>
      </c>
      <c r="C182" s="155" t="s">
        <v>57</v>
      </c>
      <c r="D182" s="99" t="s">
        <v>16</v>
      </c>
      <c r="E182" s="63">
        <v>1.091</v>
      </c>
      <c r="F182" s="48"/>
      <c r="G182" s="65">
        <f>E182*1363.315</f>
        <v>1487.376665</v>
      </c>
      <c r="H182" s="65">
        <f>E182*718.65427</f>
        <v>784.05180856999993</v>
      </c>
      <c r="I182" s="66"/>
      <c r="J182" s="380"/>
      <c r="K182" s="369"/>
      <c r="L182" s="64"/>
      <c r="M182" s="43" t="s">
        <v>15</v>
      </c>
    </row>
    <row r="183" spans="1:21" s="6" customFormat="1" ht="21.75" customHeight="1" x14ac:dyDescent="0.25">
      <c r="A183" s="55">
        <v>26</v>
      </c>
      <c r="B183" s="92" t="s">
        <v>163</v>
      </c>
      <c r="C183" s="21" t="s">
        <v>57</v>
      </c>
      <c r="D183" s="22" t="s">
        <v>14</v>
      </c>
      <c r="E183" s="46">
        <v>0.2</v>
      </c>
      <c r="F183" s="20"/>
      <c r="G183" s="24">
        <f>E183*1701.397</f>
        <v>340.27940000000001</v>
      </c>
      <c r="H183" s="25">
        <f>E183*767.07393</f>
        <v>153.41478600000002</v>
      </c>
      <c r="I183" s="26"/>
      <c r="J183" s="27" t="s">
        <v>42</v>
      </c>
      <c r="K183" s="369"/>
      <c r="L183" s="28"/>
      <c r="M183" s="43" t="s">
        <v>15</v>
      </c>
      <c r="N183" s="5"/>
      <c r="O183" s="5"/>
      <c r="P183" s="5"/>
      <c r="Q183" s="5"/>
      <c r="R183" s="5"/>
      <c r="S183" s="5"/>
      <c r="T183" s="5"/>
      <c r="U183" s="5"/>
    </row>
    <row r="184" spans="1:21" s="4" customFormat="1" ht="73.5" customHeight="1" x14ac:dyDescent="0.25">
      <c r="A184" s="48">
        <v>27</v>
      </c>
      <c r="B184" s="94" t="s">
        <v>155</v>
      </c>
      <c r="C184" s="222" t="s">
        <v>57</v>
      </c>
      <c r="D184" s="64" t="s">
        <v>16</v>
      </c>
      <c r="E184" s="148">
        <v>0.4</v>
      </c>
      <c r="F184" s="174"/>
      <c r="G184" s="24">
        <f>E184*1701.397</f>
        <v>680.55880000000002</v>
      </c>
      <c r="H184" s="25">
        <f>E184*767.07393</f>
        <v>306.82957200000004</v>
      </c>
      <c r="I184" s="66"/>
      <c r="J184" s="173" t="s">
        <v>42</v>
      </c>
      <c r="K184" s="369"/>
      <c r="L184" s="64"/>
      <c r="M184" s="64"/>
    </row>
    <row r="185" spans="1:21" s="4" customFormat="1" ht="26.25" customHeight="1" x14ac:dyDescent="0.25">
      <c r="A185" s="48">
        <v>28</v>
      </c>
      <c r="B185" s="94" t="s">
        <v>156</v>
      </c>
      <c r="C185" s="220" t="s">
        <v>57</v>
      </c>
      <c r="D185" s="99" t="s">
        <v>16</v>
      </c>
      <c r="E185" s="63">
        <v>0.4</v>
      </c>
      <c r="F185" s="48">
        <f t="shared" ref="F185" si="19">(E185*1000/25)+1</f>
        <v>17</v>
      </c>
      <c r="G185" s="36">
        <f>E185*861.821</f>
        <v>344.72840000000002</v>
      </c>
      <c r="H185" s="36">
        <f>E185*560.90757</f>
        <v>224.36302799999999</v>
      </c>
      <c r="I185" s="66"/>
      <c r="J185" s="173" t="s">
        <v>42</v>
      </c>
      <c r="K185" s="369"/>
      <c r="L185" s="64"/>
      <c r="M185" s="64"/>
    </row>
    <row r="186" spans="1:21" s="4" customFormat="1" ht="63" customHeight="1" x14ac:dyDescent="0.25">
      <c r="A186" s="48">
        <v>29</v>
      </c>
      <c r="B186" s="94" t="s">
        <v>55</v>
      </c>
      <c r="C186" s="220"/>
      <c r="D186" s="99"/>
      <c r="E186" s="63"/>
      <c r="F186" s="48"/>
      <c r="G186" s="65"/>
      <c r="H186" s="65"/>
      <c r="I186" s="66"/>
      <c r="J186" s="173" t="s">
        <v>42</v>
      </c>
      <c r="K186" s="369"/>
      <c r="L186" s="64"/>
      <c r="M186" s="64"/>
    </row>
    <row r="187" spans="1:21" s="4" customFormat="1" ht="24" customHeight="1" x14ac:dyDescent="0.25">
      <c r="A187" s="48">
        <v>30</v>
      </c>
      <c r="B187" s="94" t="s">
        <v>68</v>
      </c>
      <c r="C187" s="220"/>
      <c r="D187" s="99"/>
      <c r="E187" s="63"/>
      <c r="F187" s="48"/>
      <c r="G187" s="65"/>
      <c r="H187" s="65"/>
      <c r="I187" s="66"/>
      <c r="J187" s="173" t="s">
        <v>42</v>
      </c>
      <c r="K187" s="369"/>
      <c r="L187" s="64"/>
      <c r="M187" s="64"/>
    </row>
    <row r="188" spans="1:21" s="4" customFormat="1" ht="24" customHeight="1" x14ac:dyDescent="0.25">
      <c r="A188" s="48">
        <v>31</v>
      </c>
      <c r="B188" s="147" t="s">
        <v>110</v>
      </c>
      <c r="C188" s="220" t="s">
        <v>57</v>
      </c>
      <c r="D188" s="99" t="s">
        <v>16</v>
      </c>
      <c r="E188" s="63">
        <v>6.7</v>
      </c>
      <c r="F188" s="48">
        <v>95</v>
      </c>
      <c r="G188" s="65">
        <v>9546.1299999999992</v>
      </c>
      <c r="H188" s="65">
        <v>7708.9</v>
      </c>
      <c r="I188" s="66"/>
      <c r="J188" s="173" t="s">
        <v>42</v>
      </c>
      <c r="K188" s="369"/>
      <c r="L188" s="64"/>
      <c r="M188" s="64"/>
    </row>
    <row r="189" spans="1:21" s="4" customFormat="1" ht="24" customHeight="1" x14ac:dyDescent="0.25">
      <c r="A189" s="48">
        <v>32</v>
      </c>
      <c r="B189" s="147" t="s">
        <v>111</v>
      </c>
      <c r="C189" s="220" t="s">
        <v>57</v>
      </c>
      <c r="D189" s="99" t="s">
        <v>16</v>
      </c>
      <c r="E189" s="63">
        <v>0.3</v>
      </c>
      <c r="F189" s="48">
        <v>16</v>
      </c>
      <c r="G189" s="65">
        <v>427.44</v>
      </c>
      <c r="H189" s="65">
        <v>345.17</v>
      </c>
      <c r="I189" s="66"/>
      <c r="J189" s="173" t="s">
        <v>42</v>
      </c>
      <c r="K189" s="369" t="s">
        <v>63</v>
      </c>
      <c r="L189" s="64"/>
      <c r="M189" s="64"/>
    </row>
    <row r="190" spans="1:21" s="4" customFormat="1" ht="24" customHeight="1" x14ac:dyDescent="0.25">
      <c r="A190" s="48">
        <v>33</v>
      </c>
      <c r="B190" s="147" t="s">
        <v>112</v>
      </c>
      <c r="C190" s="220" t="s">
        <v>57</v>
      </c>
      <c r="D190" s="99" t="s">
        <v>16</v>
      </c>
      <c r="E190" s="63">
        <v>0.6</v>
      </c>
      <c r="F190" s="48">
        <v>28</v>
      </c>
      <c r="G190" s="65">
        <v>854.88</v>
      </c>
      <c r="H190" s="65">
        <v>690.35</v>
      </c>
      <c r="I190" s="66"/>
      <c r="J190" s="173" t="s">
        <v>42</v>
      </c>
      <c r="K190" s="369"/>
      <c r="L190" s="64"/>
      <c r="M190" s="64"/>
    </row>
    <row r="191" spans="1:21" s="4" customFormat="1" ht="33.75" customHeight="1" x14ac:dyDescent="0.25">
      <c r="A191" s="48">
        <v>34</v>
      </c>
      <c r="B191" s="147" t="s">
        <v>51</v>
      </c>
      <c r="C191" s="220" t="s">
        <v>57</v>
      </c>
      <c r="D191" s="99" t="s">
        <v>16</v>
      </c>
      <c r="E191" s="63">
        <v>0.1</v>
      </c>
      <c r="F191" s="48">
        <f t="shared" ref="F191" si="20">(E191*1000/25)+1</f>
        <v>5</v>
      </c>
      <c r="G191" s="36">
        <f>E191*861.821</f>
        <v>86.182100000000005</v>
      </c>
      <c r="H191" s="36">
        <f>E191*770.532</f>
        <v>77.053200000000004</v>
      </c>
      <c r="I191" s="66"/>
      <c r="J191" s="173" t="s">
        <v>42</v>
      </c>
      <c r="K191" s="369"/>
      <c r="L191" s="64"/>
      <c r="M191" s="64"/>
    </row>
    <row r="192" spans="1:21" s="4" customFormat="1" ht="76.5" customHeight="1" x14ac:dyDescent="0.25">
      <c r="A192" s="381">
        <v>35</v>
      </c>
      <c r="B192" s="144" t="s">
        <v>157</v>
      </c>
      <c r="C192" s="221" t="s">
        <v>57</v>
      </c>
      <c r="D192" s="64" t="s">
        <v>16</v>
      </c>
      <c r="E192" s="148">
        <v>0.4</v>
      </c>
      <c r="F192" s="174">
        <f t="shared" ref="F192" si="21">(E192*1000/40)+1</f>
        <v>11</v>
      </c>
      <c r="G192" s="149">
        <f>E192*1669.988</f>
        <v>667.99520000000007</v>
      </c>
      <c r="H192" s="150">
        <f t="shared" ref="H192" si="22">E192*1150.582</f>
        <v>460.23280000000005</v>
      </c>
      <c r="I192" s="143"/>
      <c r="J192" s="151" t="s">
        <v>42</v>
      </c>
      <c r="K192" s="369"/>
      <c r="L192" s="64"/>
      <c r="M192" s="64"/>
    </row>
    <row r="193" spans="1:21" s="4" customFormat="1" ht="20.25" customHeight="1" x14ac:dyDescent="0.25">
      <c r="A193" s="382"/>
      <c r="B193" s="153" t="s">
        <v>120</v>
      </c>
      <c r="C193" s="155" t="s">
        <v>57</v>
      </c>
      <c r="D193" s="99" t="s">
        <v>16</v>
      </c>
      <c r="E193" s="63">
        <v>3</v>
      </c>
      <c r="F193" s="48">
        <f>(E193*1000/25)+1</f>
        <v>121</v>
      </c>
      <c r="G193" s="36">
        <f>E193*861.821</f>
        <v>2585.4630000000002</v>
      </c>
      <c r="H193" s="36">
        <f>E193*770.532</f>
        <v>2311.596</v>
      </c>
      <c r="I193" s="66"/>
      <c r="J193" s="173" t="s">
        <v>42</v>
      </c>
      <c r="K193" s="369"/>
      <c r="L193" s="64"/>
      <c r="M193" s="64"/>
    </row>
    <row r="194" spans="1:21" s="4" customFormat="1" ht="24.75" customHeight="1" x14ac:dyDescent="0.25">
      <c r="A194" s="48">
        <v>36</v>
      </c>
      <c r="B194" s="152" t="s">
        <v>54</v>
      </c>
      <c r="C194" s="155" t="s">
        <v>57</v>
      </c>
      <c r="D194" s="99" t="s">
        <v>16</v>
      </c>
      <c r="E194" s="63">
        <v>0.6</v>
      </c>
      <c r="F194" s="48">
        <v>19</v>
      </c>
      <c r="G194" s="65"/>
      <c r="H194" s="65"/>
      <c r="I194" s="66"/>
      <c r="J194" s="173" t="s">
        <v>42</v>
      </c>
      <c r="K194" s="369"/>
      <c r="L194" s="64"/>
      <c r="M194" s="64"/>
    </row>
    <row r="195" spans="1:21" s="4" customFormat="1" ht="31.5" customHeight="1" x14ac:dyDescent="0.25">
      <c r="A195" s="371">
        <v>37</v>
      </c>
      <c r="B195" s="205" t="s">
        <v>158</v>
      </c>
      <c r="C195" s="155" t="s">
        <v>57</v>
      </c>
      <c r="D195" s="99" t="s">
        <v>16</v>
      </c>
      <c r="E195" s="63">
        <v>0.8</v>
      </c>
      <c r="F195" s="48">
        <f t="shared" ref="F195" si="23">(E195*1000/40)+1</f>
        <v>21</v>
      </c>
      <c r="G195" s="149">
        <f>E195*1669.988</f>
        <v>1335.9904000000001</v>
      </c>
      <c r="H195" s="150">
        <f>E195*560.90757</f>
        <v>448.72605599999997</v>
      </c>
      <c r="I195" s="66"/>
      <c r="J195" s="173" t="s">
        <v>42</v>
      </c>
      <c r="K195" s="369"/>
      <c r="L195" s="64"/>
      <c r="M195" s="64"/>
    </row>
    <row r="196" spans="1:21" s="4" customFormat="1" ht="21" customHeight="1" x14ac:dyDescent="0.25">
      <c r="A196" s="372"/>
      <c r="B196" s="145" t="s">
        <v>107</v>
      </c>
      <c r="C196" s="155" t="s">
        <v>57</v>
      </c>
      <c r="D196" s="99"/>
      <c r="E196" s="63">
        <v>0.4</v>
      </c>
      <c r="F196" s="48"/>
      <c r="G196" s="142">
        <f>E196*1701.397</f>
        <v>680.55880000000002</v>
      </c>
      <c r="H196" s="142">
        <f>E196*767.07393</f>
        <v>306.82957200000004</v>
      </c>
      <c r="I196" s="66"/>
      <c r="J196" s="173" t="s">
        <v>42</v>
      </c>
      <c r="K196" s="369"/>
      <c r="L196" s="64"/>
      <c r="M196" s="64"/>
    </row>
    <row r="197" spans="1:21" s="4" customFormat="1" ht="15.75" customHeight="1" x14ac:dyDescent="0.25">
      <c r="A197" s="372"/>
      <c r="B197" s="319" t="s">
        <v>87</v>
      </c>
      <c r="C197" s="320" t="s">
        <v>57</v>
      </c>
      <c r="D197" s="321" t="s">
        <v>16</v>
      </c>
      <c r="E197" s="322">
        <v>1.5</v>
      </c>
      <c r="F197" s="309">
        <f>(E197*1000/25)+1</f>
        <v>61</v>
      </c>
      <c r="G197" s="323">
        <f>E197*861.821</f>
        <v>1292.7315000000001</v>
      </c>
      <c r="H197" s="323">
        <f>E197*560.90757</f>
        <v>841.361355</v>
      </c>
      <c r="I197" s="324"/>
      <c r="J197" s="310" t="s">
        <v>42</v>
      </c>
      <c r="K197" s="369"/>
      <c r="L197" s="321"/>
      <c r="M197" s="321"/>
    </row>
    <row r="198" spans="1:21" s="4" customFormat="1" ht="66" customHeight="1" x14ac:dyDescent="0.25">
      <c r="A198" s="373">
        <v>38</v>
      </c>
      <c r="B198" s="326" t="s">
        <v>159</v>
      </c>
      <c r="C198" s="64" t="s">
        <v>57</v>
      </c>
      <c r="D198" s="64" t="s">
        <v>16</v>
      </c>
      <c r="E198" s="148">
        <v>0.4</v>
      </c>
      <c r="F198" s="174">
        <f t="shared" ref="F198" si="24">(E198*1000/40)+1</f>
        <v>11</v>
      </c>
      <c r="G198" s="149">
        <f>E198*1669.988</f>
        <v>667.99520000000007</v>
      </c>
      <c r="H198" s="149">
        <f>E198*767.07393</f>
        <v>306.82957200000004</v>
      </c>
      <c r="I198" s="143"/>
      <c r="J198" s="151" t="s">
        <v>42</v>
      </c>
      <c r="K198" s="369"/>
      <c r="L198" s="64"/>
      <c r="M198" s="64"/>
    </row>
    <row r="199" spans="1:21" s="4" customFormat="1" ht="24.75" customHeight="1" x14ac:dyDescent="0.25">
      <c r="A199" s="373"/>
      <c r="B199" s="327" t="s">
        <v>87</v>
      </c>
      <c r="C199" s="64" t="s">
        <v>57</v>
      </c>
      <c r="D199" s="64" t="s">
        <v>16</v>
      </c>
      <c r="E199" s="148">
        <v>1.2</v>
      </c>
      <c r="F199" s="174">
        <f>(E199*1000/25)+1</f>
        <v>49</v>
      </c>
      <c r="G199" s="149">
        <f>E199*861.821</f>
        <v>1034.1851999999999</v>
      </c>
      <c r="H199" s="149">
        <f>E199*560.90757</f>
        <v>673.08908399999996</v>
      </c>
      <c r="I199" s="66"/>
      <c r="J199" s="173"/>
      <c r="K199" s="369"/>
      <c r="L199" s="64"/>
      <c r="M199" s="64"/>
    </row>
    <row r="200" spans="1:21" s="4" customFormat="1" ht="68.25" customHeight="1" x14ac:dyDescent="0.25">
      <c r="A200" s="48">
        <v>39</v>
      </c>
      <c r="B200" s="278" t="s">
        <v>52</v>
      </c>
      <c r="C200" s="211"/>
      <c r="D200" s="211"/>
      <c r="E200" s="63"/>
      <c r="F200" s="48"/>
      <c r="G200" s="65"/>
      <c r="H200" s="65"/>
      <c r="I200" s="66"/>
      <c r="J200" s="173" t="s">
        <v>42</v>
      </c>
      <c r="K200" s="369"/>
      <c r="L200" s="64"/>
      <c r="M200" s="64"/>
    </row>
    <row r="201" spans="1:21" s="4" customFormat="1" ht="80.25" customHeight="1" x14ac:dyDescent="0.25">
      <c r="A201" s="48">
        <v>40</v>
      </c>
      <c r="B201" s="278" t="s">
        <v>56</v>
      </c>
      <c r="C201" s="211"/>
      <c r="D201" s="211"/>
      <c r="E201" s="63"/>
      <c r="F201" s="48"/>
      <c r="G201" s="65"/>
      <c r="H201" s="65"/>
      <c r="I201" s="66"/>
      <c r="J201" s="173" t="s">
        <v>42</v>
      </c>
      <c r="K201" s="369"/>
      <c r="L201" s="64"/>
      <c r="M201" s="64"/>
    </row>
    <row r="202" spans="1:21" s="4" customFormat="1" ht="70.5" customHeight="1" x14ac:dyDescent="0.25">
      <c r="A202" s="48">
        <v>41</v>
      </c>
      <c r="B202" s="278" t="s">
        <v>53</v>
      </c>
      <c r="C202" s="211"/>
      <c r="D202" s="211"/>
      <c r="E202" s="63"/>
      <c r="F202" s="48"/>
      <c r="G202" s="65"/>
      <c r="H202" s="65"/>
      <c r="I202" s="66"/>
      <c r="J202" s="173" t="s">
        <v>42</v>
      </c>
      <c r="K202" s="370"/>
      <c r="L202" s="64"/>
      <c r="M202" s="64"/>
    </row>
    <row r="203" spans="1:21" s="251" customFormat="1" ht="29.25" customHeight="1" x14ac:dyDescent="0.25">
      <c r="A203" s="257"/>
      <c r="B203" s="258" t="s">
        <v>131</v>
      </c>
      <c r="C203" s="259" t="s">
        <v>109</v>
      </c>
      <c r="D203" s="245"/>
      <c r="E203" s="242">
        <f>E174+E179+E181+E183+E184+E196</f>
        <v>2.5169999999999999</v>
      </c>
      <c r="F203" s="239"/>
      <c r="G203" s="260">
        <v>4381.3500000000004</v>
      </c>
      <c r="H203" s="260">
        <v>2137.1999999999998</v>
      </c>
      <c r="I203" s="261"/>
      <c r="J203" s="262"/>
      <c r="K203" s="263"/>
      <c r="L203" s="264"/>
      <c r="M203" s="264"/>
    </row>
    <row r="204" spans="1:21" s="251" customFormat="1" ht="29.25" customHeight="1" x14ac:dyDescent="0.25">
      <c r="A204" s="265"/>
      <c r="B204" s="266" t="s">
        <v>160</v>
      </c>
      <c r="C204" s="259" t="s">
        <v>109</v>
      </c>
      <c r="D204" s="245"/>
      <c r="E204" s="242">
        <f>E178+E182</f>
        <v>1.2509999999999999</v>
      </c>
      <c r="F204" s="239"/>
      <c r="G204" s="260">
        <v>1761.81</v>
      </c>
      <c r="H204" s="260">
        <v>858.04</v>
      </c>
      <c r="I204" s="261"/>
      <c r="J204" s="262"/>
      <c r="K204" s="263"/>
      <c r="L204" s="264"/>
      <c r="M204" s="264"/>
    </row>
    <row r="205" spans="1:21" s="251" customFormat="1" ht="28.5" customHeight="1" x14ac:dyDescent="0.25">
      <c r="A205" s="265"/>
      <c r="B205" s="266" t="s">
        <v>132</v>
      </c>
      <c r="C205" s="259" t="s">
        <v>109</v>
      </c>
      <c r="D205" s="245" t="s">
        <v>13</v>
      </c>
      <c r="E205" s="242">
        <f>E155+E156+E157+E158+E159+E160+E161+E162+E163+E164+E165+E166+E167+E168+E169+E170+E171+E173+E175+E177+E185+E191+E193+E197+E199</f>
        <v>22.37</v>
      </c>
      <c r="F205" s="243">
        <f>F155+F156+F157+F158+F159+F160+F161+F162+F163+F164+F165+F166+F167+F168+F169+F170+F171+F173+F175+F177+F185+F191+F193+F197+F199</f>
        <v>937.8</v>
      </c>
      <c r="G205" s="260">
        <v>30401.58</v>
      </c>
      <c r="H205" s="260">
        <v>15722.35</v>
      </c>
      <c r="I205" s="261"/>
      <c r="J205" s="262"/>
      <c r="K205" s="263"/>
      <c r="L205" s="264"/>
      <c r="M205" s="264"/>
    </row>
    <row r="206" spans="1:21" s="269" customFormat="1" ht="21.75" customHeight="1" x14ac:dyDescent="0.2">
      <c r="A206" s="267"/>
      <c r="B206" s="268" t="s">
        <v>133</v>
      </c>
      <c r="C206" s="259" t="s">
        <v>109</v>
      </c>
      <c r="D206" s="245" t="s">
        <v>13</v>
      </c>
      <c r="E206" s="244">
        <f>E172+E176+E180+E188+E189+E190+E192+E194+E195+E198</f>
        <v>13.570000000000002</v>
      </c>
      <c r="F206" s="243">
        <f>F172+F176+F180+F188+F189+F190+F192+F194+F195+F198</f>
        <v>312.5</v>
      </c>
      <c r="G206" s="244">
        <v>18606.98</v>
      </c>
      <c r="H206" s="244">
        <v>15000.1</v>
      </c>
      <c r="I206" s="245"/>
      <c r="J206" s="245"/>
      <c r="K206" s="245"/>
      <c r="L206" s="254"/>
      <c r="M206" s="254"/>
    </row>
    <row r="207" spans="1:21" s="108" customFormat="1" x14ac:dyDescent="0.25">
      <c r="A207" s="214"/>
      <c r="B207" s="112"/>
      <c r="C207" s="113"/>
      <c r="D207" s="113"/>
      <c r="E207" s="115"/>
      <c r="F207" s="115"/>
      <c r="G207" s="114"/>
      <c r="H207" s="114"/>
      <c r="I207" s="116"/>
      <c r="J207" s="116"/>
      <c r="K207" s="116"/>
      <c r="L207" s="117"/>
      <c r="M207" s="117"/>
    </row>
    <row r="208" spans="1:21" s="127" customFormat="1" ht="22.5" customHeight="1" x14ac:dyDescent="0.3">
      <c r="A208" s="218"/>
      <c r="B208" s="374" t="s">
        <v>116</v>
      </c>
      <c r="C208" s="375"/>
      <c r="D208" s="375"/>
      <c r="E208" s="375"/>
      <c r="F208" s="375"/>
      <c r="G208" s="375"/>
      <c r="H208" s="375"/>
      <c r="I208" s="375"/>
      <c r="J208" s="376"/>
      <c r="K208" s="133"/>
      <c r="L208" s="125"/>
      <c r="M208" s="125"/>
      <c r="N208" s="126"/>
      <c r="O208" s="126"/>
      <c r="P208" s="126"/>
      <c r="Q208" s="126"/>
      <c r="R208" s="126"/>
      <c r="S208" s="126"/>
      <c r="T208" s="126"/>
      <c r="U208" s="126"/>
    </row>
    <row r="209" spans="1:25" s="9" customFormat="1" ht="36" customHeight="1" x14ac:dyDescent="0.25">
      <c r="A209" s="38">
        <v>1</v>
      </c>
      <c r="B209" s="45" t="s">
        <v>279</v>
      </c>
      <c r="C209" s="39" t="s">
        <v>12</v>
      </c>
      <c r="D209" s="39" t="s">
        <v>13</v>
      </c>
      <c r="E209" s="46">
        <v>2.63</v>
      </c>
      <c r="F209" s="40">
        <v>128</v>
      </c>
      <c r="G209" s="41"/>
      <c r="H209" s="42"/>
      <c r="I209" s="43"/>
      <c r="J209" s="47" t="s">
        <v>32</v>
      </c>
      <c r="K209" s="362" t="s">
        <v>24</v>
      </c>
      <c r="L209" s="365" t="s">
        <v>40</v>
      </c>
      <c r="M209" s="109"/>
      <c r="N209" s="12"/>
      <c r="O209" s="12"/>
      <c r="P209" s="12"/>
      <c r="Q209" s="12"/>
      <c r="R209" s="12"/>
      <c r="S209" s="12"/>
      <c r="T209" s="12"/>
      <c r="U209" s="12"/>
    </row>
    <row r="210" spans="1:25" s="9" customFormat="1" ht="24.75" customHeight="1" x14ac:dyDescent="0.25">
      <c r="A210" s="38">
        <v>2</v>
      </c>
      <c r="B210" s="44" t="s">
        <v>280</v>
      </c>
      <c r="C210" s="39" t="s">
        <v>12</v>
      </c>
      <c r="D210" s="39" t="s">
        <v>13</v>
      </c>
      <c r="E210" s="46">
        <v>0.84499999999999997</v>
      </c>
      <c r="F210" s="40">
        <v>42</v>
      </c>
      <c r="G210" s="41"/>
      <c r="H210" s="42"/>
      <c r="I210" s="43"/>
      <c r="J210" s="47" t="s">
        <v>32</v>
      </c>
      <c r="K210" s="363"/>
      <c r="L210" s="366"/>
      <c r="M210" s="109"/>
      <c r="N210" s="12"/>
      <c r="O210" s="12"/>
      <c r="P210" s="12"/>
      <c r="Q210" s="12"/>
      <c r="R210" s="12"/>
      <c r="S210" s="12"/>
      <c r="T210" s="12"/>
      <c r="U210" s="12"/>
    </row>
    <row r="211" spans="1:25" s="9" customFormat="1" ht="24" customHeight="1" x14ac:dyDescent="0.25">
      <c r="A211" s="38">
        <v>3</v>
      </c>
      <c r="B211" s="44" t="s">
        <v>277</v>
      </c>
      <c r="C211" s="39" t="s">
        <v>12</v>
      </c>
      <c r="D211" s="39" t="s">
        <v>13</v>
      </c>
      <c r="E211" s="46">
        <v>1.85</v>
      </c>
      <c r="F211" s="40">
        <v>92</v>
      </c>
      <c r="G211" s="41"/>
      <c r="H211" s="42"/>
      <c r="I211" s="43"/>
      <c r="J211" s="47" t="s">
        <v>32</v>
      </c>
      <c r="K211" s="363"/>
      <c r="L211" s="366"/>
      <c r="M211" s="109"/>
      <c r="N211" s="12"/>
      <c r="O211" s="12"/>
      <c r="P211" s="12"/>
      <c r="Q211" s="12"/>
      <c r="R211" s="12"/>
      <c r="S211" s="12"/>
      <c r="T211" s="12"/>
      <c r="U211" s="12"/>
    </row>
    <row r="212" spans="1:25" s="9" customFormat="1" ht="24" customHeight="1" x14ac:dyDescent="0.25">
      <c r="A212" s="38">
        <v>4</v>
      </c>
      <c r="B212" s="44" t="s">
        <v>303</v>
      </c>
      <c r="C212" s="39" t="s">
        <v>12</v>
      </c>
      <c r="D212" s="39" t="s">
        <v>13</v>
      </c>
      <c r="E212" s="46">
        <v>1.452</v>
      </c>
      <c r="F212" s="40">
        <v>66</v>
      </c>
      <c r="G212" s="41"/>
      <c r="H212" s="42"/>
      <c r="I212" s="43"/>
      <c r="J212" s="47" t="s">
        <v>35</v>
      </c>
      <c r="K212" s="363"/>
      <c r="L212" s="366"/>
      <c r="M212" s="109"/>
      <c r="N212" s="12"/>
      <c r="O212" s="12"/>
      <c r="P212" s="12"/>
      <c r="Q212" s="12"/>
      <c r="R212" s="12"/>
      <c r="S212" s="12"/>
      <c r="T212" s="12"/>
      <c r="U212" s="12"/>
    </row>
    <row r="213" spans="1:25" s="9" customFormat="1" ht="24.75" customHeight="1" x14ac:dyDescent="0.25">
      <c r="A213" s="38">
        <v>5</v>
      </c>
      <c r="B213" s="44" t="s">
        <v>278</v>
      </c>
      <c r="C213" s="39" t="s">
        <v>12</v>
      </c>
      <c r="D213" s="39" t="s">
        <v>13</v>
      </c>
      <c r="E213" s="46">
        <v>0.93799999999999994</v>
      </c>
      <c r="F213" s="40">
        <v>48</v>
      </c>
      <c r="G213" s="41"/>
      <c r="H213" s="41"/>
      <c r="I213" s="43"/>
      <c r="J213" s="27" t="s">
        <v>36</v>
      </c>
      <c r="K213" s="364"/>
      <c r="L213" s="367"/>
      <c r="M213" s="109"/>
      <c r="N213" s="12"/>
      <c r="O213" s="12"/>
      <c r="P213" s="12"/>
      <c r="Q213" s="12"/>
      <c r="R213" s="12"/>
      <c r="S213" s="12"/>
      <c r="T213" s="12"/>
      <c r="U213" s="12"/>
    </row>
    <row r="214" spans="1:25" s="6" customFormat="1" ht="66.75" customHeight="1" x14ac:dyDescent="0.25">
      <c r="A214" s="38">
        <v>6</v>
      </c>
      <c r="B214" s="337" t="s">
        <v>171</v>
      </c>
      <c r="C214" s="341" t="s">
        <v>14</v>
      </c>
      <c r="D214" s="342"/>
      <c r="E214" s="343">
        <v>16</v>
      </c>
      <c r="F214" s="344"/>
      <c r="G214" s="345"/>
      <c r="H214" s="42"/>
      <c r="I214" s="346"/>
      <c r="J214" s="299" t="s">
        <v>35</v>
      </c>
      <c r="K214" s="362" t="s">
        <v>284</v>
      </c>
      <c r="L214" s="365" t="s">
        <v>40</v>
      </c>
      <c r="M214" s="54"/>
      <c r="N214" s="5"/>
      <c r="O214" s="5"/>
      <c r="P214" s="5"/>
      <c r="Q214" s="5"/>
      <c r="R214" s="5"/>
      <c r="S214" s="5"/>
      <c r="T214" s="5"/>
      <c r="U214" s="5"/>
    </row>
    <row r="215" spans="1:25" s="9" customFormat="1" ht="42.75" customHeight="1" x14ac:dyDescent="0.25">
      <c r="A215" s="360">
        <v>7</v>
      </c>
      <c r="B215" s="340" t="s">
        <v>301</v>
      </c>
      <c r="C215" s="39" t="s">
        <v>12</v>
      </c>
      <c r="D215" s="39" t="s">
        <v>13</v>
      </c>
      <c r="E215" s="63">
        <v>0.41</v>
      </c>
      <c r="F215" s="19">
        <v>22</v>
      </c>
      <c r="G215" s="352"/>
      <c r="H215" s="352"/>
      <c r="I215" s="351"/>
      <c r="J215" s="358" t="s">
        <v>42</v>
      </c>
      <c r="K215" s="363"/>
      <c r="L215" s="366"/>
      <c r="M215" s="139"/>
      <c r="N215" s="12"/>
      <c r="O215" s="12"/>
      <c r="P215" s="12"/>
      <c r="Q215" s="12"/>
      <c r="R215" s="12"/>
      <c r="S215" s="12"/>
      <c r="T215" s="12"/>
      <c r="U215" s="12"/>
    </row>
    <row r="216" spans="1:25" s="9" customFormat="1" ht="25.5" customHeight="1" x14ac:dyDescent="0.25">
      <c r="A216" s="361"/>
      <c r="B216" s="339" t="s">
        <v>107</v>
      </c>
      <c r="C216" s="347" t="s">
        <v>12</v>
      </c>
      <c r="D216" s="348"/>
      <c r="E216" s="188">
        <v>2.62</v>
      </c>
      <c r="F216" s="349"/>
      <c r="G216" s="353"/>
      <c r="H216" s="353"/>
      <c r="I216" s="350"/>
      <c r="J216" s="359"/>
      <c r="K216" s="363"/>
      <c r="L216" s="366"/>
      <c r="M216" s="139"/>
      <c r="N216" s="12"/>
      <c r="O216" s="12"/>
      <c r="P216" s="12"/>
      <c r="Q216" s="12"/>
      <c r="R216" s="12"/>
      <c r="S216" s="12"/>
      <c r="T216" s="12"/>
      <c r="U216" s="12"/>
    </row>
    <row r="217" spans="1:25" s="6" customFormat="1" ht="43.5" customHeight="1" x14ac:dyDescent="0.25">
      <c r="A217" s="38">
        <v>8</v>
      </c>
      <c r="B217" s="338" t="s">
        <v>304</v>
      </c>
      <c r="C217" s="39" t="s">
        <v>14</v>
      </c>
      <c r="D217" s="22"/>
      <c r="E217" s="38">
        <v>7</v>
      </c>
      <c r="F217" s="40"/>
      <c r="G217" s="24"/>
      <c r="H217" s="25"/>
      <c r="I217" s="26"/>
      <c r="J217" s="47" t="s">
        <v>42</v>
      </c>
      <c r="K217" s="364"/>
      <c r="L217" s="367"/>
      <c r="M217" s="110"/>
      <c r="N217" s="5"/>
      <c r="O217" s="5"/>
      <c r="P217" s="5"/>
      <c r="Q217" s="5"/>
      <c r="R217" s="5"/>
      <c r="S217" s="5"/>
      <c r="T217" s="5"/>
      <c r="U217" s="5"/>
    </row>
    <row r="218" spans="1:25" s="238" customFormat="1" ht="15.75" customHeight="1" x14ac:dyDescent="0.25">
      <c r="A218" s="403" t="s">
        <v>50</v>
      </c>
      <c r="B218" s="404"/>
      <c r="C218" s="245" t="s">
        <v>12</v>
      </c>
      <c r="D218" s="245" t="s">
        <v>13</v>
      </c>
      <c r="E218" s="242">
        <f>E209+E210+E211+E213+E216</f>
        <v>8.8829999999999991</v>
      </c>
      <c r="F218" s="243">
        <f>F209+F210+F211+F213+F216</f>
        <v>310</v>
      </c>
      <c r="G218" s="243">
        <f>SUM(G209:G217)</f>
        <v>0</v>
      </c>
      <c r="H218" s="243">
        <f>SUM(H209:H217)</f>
        <v>0</v>
      </c>
      <c r="I218" s="253"/>
      <c r="J218" s="253"/>
      <c r="K218" s="253"/>
      <c r="L218" s="254"/>
      <c r="M218" s="254"/>
    </row>
    <row r="219" spans="1:25" s="108" customFormat="1" x14ac:dyDescent="0.25">
      <c r="A219" s="214"/>
      <c r="B219" s="112"/>
      <c r="C219" s="113"/>
      <c r="D219" s="113"/>
      <c r="E219" s="114"/>
      <c r="F219" s="115"/>
      <c r="G219" s="114"/>
      <c r="H219" s="114"/>
      <c r="I219" s="116"/>
      <c r="J219" s="116"/>
      <c r="K219" s="116"/>
      <c r="L219" s="117"/>
      <c r="M219" s="117"/>
    </row>
    <row r="220" spans="1:25" s="131" customFormat="1" ht="21" customHeight="1" x14ac:dyDescent="0.3">
      <c r="A220" s="210" t="s">
        <v>117</v>
      </c>
      <c r="B220" s="118"/>
      <c r="C220" s="208"/>
      <c r="D220" s="118"/>
      <c r="E220" s="119"/>
      <c r="F220" s="120"/>
      <c r="G220" s="121"/>
      <c r="H220" s="121"/>
      <c r="I220" s="122"/>
      <c r="J220" s="122"/>
      <c r="K220" s="122"/>
      <c r="L220" s="122"/>
      <c r="M220" s="122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</row>
    <row r="221" spans="1:25" s="4" customFormat="1" ht="36.75" customHeight="1" x14ac:dyDescent="0.25">
      <c r="A221" s="330">
        <v>1</v>
      </c>
      <c r="B221" s="278" t="s">
        <v>299</v>
      </c>
      <c r="C221" s="211" t="s">
        <v>14</v>
      </c>
      <c r="D221" s="211" t="s">
        <v>17</v>
      </c>
      <c r="E221" s="330">
        <v>28</v>
      </c>
      <c r="F221" s="330">
        <f>E221*66</f>
        <v>1848</v>
      </c>
      <c r="G221" s="65">
        <f>E221*175.36</f>
        <v>4910.08</v>
      </c>
      <c r="H221" s="65">
        <f>G221*70%</f>
        <v>3437.0559999999996</v>
      </c>
      <c r="I221" s="66"/>
      <c r="J221" s="173" t="s">
        <v>42</v>
      </c>
      <c r="K221" s="422" t="s">
        <v>30</v>
      </c>
      <c r="L221" s="336"/>
      <c r="M221" s="332" t="s">
        <v>18</v>
      </c>
    </row>
    <row r="222" spans="1:25" s="4" customFormat="1" ht="17.25" customHeight="1" x14ac:dyDescent="0.25">
      <c r="A222" s="330">
        <v>2</v>
      </c>
      <c r="B222" s="278" t="s">
        <v>19</v>
      </c>
      <c r="C222" s="211" t="s">
        <v>14</v>
      </c>
      <c r="D222" s="211" t="s">
        <v>17</v>
      </c>
      <c r="E222" s="330">
        <v>42</v>
      </c>
      <c r="F222" s="330">
        <v>610</v>
      </c>
      <c r="G222" s="65">
        <f>E222*35.973</f>
        <v>1510.866</v>
      </c>
      <c r="H222" s="65">
        <f>G222*70%</f>
        <v>1057.6061999999999</v>
      </c>
      <c r="I222" s="66"/>
      <c r="J222" s="173" t="s">
        <v>42</v>
      </c>
      <c r="K222" s="423"/>
      <c r="L222" s="336"/>
      <c r="M222" s="332" t="s">
        <v>20</v>
      </c>
    </row>
    <row r="223" spans="1:25" s="4" customFormat="1" ht="17.25" customHeight="1" x14ac:dyDescent="0.25">
      <c r="A223" s="330">
        <v>3</v>
      </c>
      <c r="B223" s="278" t="s">
        <v>21</v>
      </c>
      <c r="C223" s="211" t="s">
        <v>14</v>
      </c>
      <c r="D223" s="211" t="s">
        <v>17</v>
      </c>
      <c r="E223" s="330">
        <v>12</v>
      </c>
      <c r="F223" s="330">
        <f>E223*37.5</f>
        <v>450</v>
      </c>
      <c r="G223" s="65">
        <f>E223*45.6</f>
        <v>547.20000000000005</v>
      </c>
      <c r="H223" s="65">
        <f>G223*70%</f>
        <v>383.04</v>
      </c>
      <c r="I223" s="66"/>
      <c r="J223" s="173" t="s">
        <v>42</v>
      </c>
      <c r="K223" s="423"/>
      <c r="L223" s="336"/>
      <c r="M223" s="332" t="s">
        <v>18</v>
      </c>
    </row>
    <row r="224" spans="1:25" s="4" customFormat="1" ht="17.25" customHeight="1" x14ac:dyDescent="0.25">
      <c r="A224" s="330">
        <v>4</v>
      </c>
      <c r="B224" s="278" t="s">
        <v>295</v>
      </c>
      <c r="C224" s="211" t="s">
        <v>14</v>
      </c>
      <c r="D224" s="211" t="s">
        <v>17</v>
      </c>
      <c r="E224" s="330">
        <v>5</v>
      </c>
      <c r="F224" s="330">
        <v>120</v>
      </c>
      <c r="G224" s="65">
        <f>E224*52.806</f>
        <v>264.02999999999997</v>
      </c>
      <c r="H224" s="65">
        <f>G224*70%</f>
        <v>184.82099999999997</v>
      </c>
      <c r="I224" s="66"/>
      <c r="J224" s="173" t="s">
        <v>42</v>
      </c>
      <c r="K224" s="396"/>
      <c r="L224" s="336"/>
      <c r="M224" s="332" t="s">
        <v>18</v>
      </c>
      <c r="N224" s="333"/>
      <c r="O224" s="333"/>
    </row>
    <row r="225" spans="1:16" s="238" customFormat="1" ht="17.25" customHeight="1" x14ac:dyDescent="0.25">
      <c r="A225" s="412" t="s">
        <v>50</v>
      </c>
      <c r="B225" s="412"/>
      <c r="C225" s="245" t="s">
        <v>14</v>
      </c>
      <c r="D225" s="245" t="s">
        <v>17</v>
      </c>
      <c r="E225" s="243">
        <f>SUM(E221:E224)</f>
        <v>87</v>
      </c>
      <c r="F225" s="243">
        <f>SUM(F221:F224)</f>
        <v>3028</v>
      </c>
      <c r="G225" s="244">
        <f>SUM(G221:G224)</f>
        <v>7232.1759999999995</v>
      </c>
      <c r="H225" s="244">
        <f>SUM(H221:H224)</f>
        <v>5062.5231999999996</v>
      </c>
      <c r="I225" s="253"/>
      <c r="J225" s="253"/>
      <c r="K225" s="253"/>
      <c r="L225" s="254"/>
      <c r="M225" s="254"/>
      <c r="N225" s="270"/>
      <c r="O225" s="270"/>
    </row>
    <row r="226" spans="1:16" s="13" customFormat="1" ht="18.75" x14ac:dyDescent="0.3">
      <c r="A226" s="315"/>
      <c r="B226" s="316"/>
      <c r="C226" s="157"/>
      <c r="D226" s="161"/>
      <c r="E226" s="158"/>
      <c r="F226" s="159"/>
      <c r="G226" s="160"/>
      <c r="H226" s="160"/>
      <c r="I226" s="317"/>
      <c r="J226" s="161"/>
      <c r="K226" s="161"/>
      <c r="L226" s="161"/>
      <c r="M226" s="161"/>
      <c r="N226" s="126"/>
      <c r="O226" s="126"/>
    </row>
    <row r="227" spans="1:16" s="127" customFormat="1" ht="18.75" customHeight="1" x14ac:dyDescent="0.3">
      <c r="A227" s="413" t="s">
        <v>118</v>
      </c>
      <c r="B227" s="414"/>
      <c r="C227" s="414"/>
      <c r="D227" s="414"/>
      <c r="E227" s="414"/>
      <c r="F227" s="414"/>
      <c r="G227" s="414"/>
      <c r="H227" s="414"/>
      <c r="I227" s="414"/>
      <c r="J227" s="414"/>
      <c r="K227" s="414"/>
      <c r="L227" s="414"/>
      <c r="M227" s="414"/>
      <c r="N227" s="7"/>
      <c r="O227" s="7"/>
    </row>
    <row r="228" spans="1:16" ht="32.25" customHeight="1" x14ac:dyDescent="0.25">
      <c r="A228" s="55">
        <v>1</v>
      </c>
      <c r="B228" s="93" t="s">
        <v>162</v>
      </c>
      <c r="C228" s="209" t="s">
        <v>14</v>
      </c>
      <c r="D228" s="57"/>
      <c r="E228" s="55">
        <v>1</v>
      </c>
      <c r="F228" s="55"/>
      <c r="G228" s="32"/>
      <c r="H228" s="32"/>
      <c r="I228" s="60"/>
      <c r="J228" s="47" t="s">
        <v>32</v>
      </c>
      <c r="K228" s="419" t="s">
        <v>285</v>
      </c>
      <c r="L228" s="28"/>
      <c r="M228" s="111"/>
      <c r="N228" s="7"/>
      <c r="O228" s="7"/>
      <c r="P228" s="7"/>
    </row>
    <row r="229" spans="1:16" ht="20.25" customHeight="1" x14ac:dyDescent="0.25">
      <c r="A229" s="55">
        <v>2</v>
      </c>
      <c r="B229" s="93" t="s">
        <v>67</v>
      </c>
      <c r="C229" s="209" t="s">
        <v>14</v>
      </c>
      <c r="D229" s="57"/>
      <c r="E229" s="55">
        <v>1</v>
      </c>
      <c r="F229" s="55"/>
      <c r="G229" s="32"/>
      <c r="H229" s="32"/>
      <c r="I229" s="60"/>
      <c r="J229" s="47" t="s">
        <v>32</v>
      </c>
      <c r="K229" s="420"/>
      <c r="L229" s="28"/>
      <c r="M229" s="111"/>
      <c r="N229" s="11"/>
      <c r="O229" s="11"/>
      <c r="P229" s="7"/>
    </row>
    <row r="230" spans="1:16" ht="18.75" customHeight="1" x14ac:dyDescent="0.25">
      <c r="A230" s="55">
        <v>3</v>
      </c>
      <c r="B230" s="278" t="s">
        <v>170</v>
      </c>
      <c r="C230" s="211" t="s">
        <v>14</v>
      </c>
      <c r="D230" s="57"/>
      <c r="E230" s="55">
        <v>1</v>
      </c>
      <c r="F230" s="55"/>
      <c r="G230" s="32"/>
      <c r="H230" s="32"/>
      <c r="I230" s="60"/>
      <c r="J230" s="47" t="s">
        <v>42</v>
      </c>
      <c r="K230" s="420"/>
      <c r="L230" s="26"/>
      <c r="M230" s="111"/>
      <c r="P230" s="11"/>
    </row>
    <row r="231" spans="1:16" ht="18.75" customHeight="1" x14ac:dyDescent="0.25">
      <c r="A231" s="55">
        <v>4</v>
      </c>
      <c r="B231" s="278" t="s">
        <v>291</v>
      </c>
      <c r="C231" s="209" t="s">
        <v>14</v>
      </c>
      <c r="D231" s="57"/>
      <c r="E231" s="55">
        <v>1</v>
      </c>
      <c r="F231" s="55"/>
      <c r="G231" s="32"/>
      <c r="H231" s="32"/>
      <c r="I231" s="60"/>
      <c r="J231" s="47" t="s">
        <v>42</v>
      </c>
      <c r="K231" s="420"/>
      <c r="L231" s="26"/>
      <c r="M231" s="111"/>
      <c r="P231" s="11"/>
    </row>
    <row r="232" spans="1:16" ht="19.5" customHeight="1" x14ac:dyDescent="0.25">
      <c r="A232" s="55">
        <v>5</v>
      </c>
      <c r="B232" s="94" t="s">
        <v>45</v>
      </c>
      <c r="C232" s="209" t="s">
        <v>14</v>
      </c>
      <c r="D232" s="57"/>
      <c r="E232" s="55">
        <v>24</v>
      </c>
      <c r="F232" s="55"/>
      <c r="G232" s="32"/>
      <c r="H232" s="32"/>
      <c r="I232" s="60"/>
      <c r="J232" s="47" t="s">
        <v>42</v>
      </c>
      <c r="K232" s="420"/>
      <c r="L232" s="111"/>
      <c r="M232" s="111"/>
    </row>
    <row r="233" spans="1:16" ht="19.5" customHeight="1" x14ac:dyDescent="0.25">
      <c r="A233" s="55">
        <v>6</v>
      </c>
      <c r="B233" s="94" t="s">
        <v>43</v>
      </c>
      <c r="C233" s="209" t="s">
        <v>14</v>
      </c>
      <c r="D233" s="57"/>
      <c r="E233" s="55">
        <v>10</v>
      </c>
      <c r="F233" s="55"/>
      <c r="G233" s="32"/>
      <c r="H233" s="32"/>
      <c r="I233" s="60"/>
      <c r="J233" s="47" t="s">
        <v>42</v>
      </c>
      <c r="K233" s="420"/>
      <c r="L233" s="111"/>
      <c r="M233" s="111"/>
    </row>
    <row r="234" spans="1:16" ht="17.25" customHeight="1" x14ac:dyDescent="0.25">
      <c r="A234" s="55">
        <v>7</v>
      </c>
      <c r="B234" s="94" t="s">
        <v>298</v>
      </c>
      <c r="C234" s="209" t="s">
        <v>14</v>
      </c>
      <c r="D234" s="57"/>
      <c r="E234" s="55">
        <v>50</v>
      </c>
      <c r="F234" s="55"/>
      <c r="G234" s="32"/>
      <c r="H234" s="32"/>
      <c r="I234" s="60"/>
      <c r="J234" s="47" t="s">
        <v>42</v>
      </c>
      <c r="K234" s="420"/>
      <c r="L234" s="111"/>
      <c r="M234" s="111"/>
    </row>
    <row r="235" spans="1:16" ht="17.25" customHeight="1" x14ac:dyDescent="0.25">
      <c r="A235" s="55">
        <v>8</v>
      </c>
      <c r="B235" s="147" t="s">
        <v>44</v>
      </c>
      <c r="C235" s="294" t="s">
        <v>14</v>
      </c>
      <c r="D235" s="295"/>
      <c r="E235" s="296">
        <v>24</v>
      </c>
      <c r="F235" s="296"/>
      <c r="G235" s="297"/>
      <c r="H235" s="297"/>
      <c r="I235" s="298"/>
      <c r="J235" s="299" t="s">
        <v>42</v>
      </c>
      <c r="K235" s="420"/>
      <c r="L235" s="300"/>
      <c r="M235" s="300"/>
    </row>
    <row r="236" spans="1:16" ht="18.75" customHeight="1" x14ac:dyDescent="0.25">
      <c r="A236" s="55">
        <v>9</v>
      </c>
      <c r="B236" s="278" t="s">
        <v>173</v>
      </c>
      <c r="C236" s="211" t="s">
        <v>14</v>
      </c>
      <c r="D236" s="57"/>
      <c r="E236" s="55">
        <v>1</v>
      </c>
      <c r="F236" s="55"/>
      <c r="G236" s="32"/>
      <c r="H236" s="32"/>
      <c r="I236" s="60"/>
      <c r="J236" s="47" t="s">
        <v>42</v>
      </c>
      <c r="K236" s="421"/>
      <c r="L236" s="26"/>
      <c r="M236" s="111"/>
      <c r="P236" s="11"/>
    </row>
    <row r="237" spans="1:16" s="270" customFormat="1" ht="19.5" customHeight="1" x14ac:dyDescent="0.25">
      <c r="A237" s="271"/>
      <c r="B237" s="301" t="s">
        <v>50</v>
      </c>
      <c r="C237" s="245" t="s">
        <v>14</v>
      </c>
      <c r="D237" s="264"/>
      <c r="E237" s="239">
        <f>SUM(E228:E236)</f>
        <v>113</v>
      </c>
      <c r="F237" s="239"/>
      <c r="G237" s="239">
        <f>SUM(G228:G235)</f>
        <v>0</v>
      </c>
      <c r="H237" s="239">
        <f>SUM(H228:H235)</f>
        <v>0</v>
      </c>
      <c r="I237" s="331"/>
      <c r="J237" s="302"/>
      <c r="K237" s="272"/>
      <c r="L237" s="303"/>
      <c r="M237" s="303"/>
    </row>
    <row r="238" spans="1:16" ht="19.5" customHeight="1" x14ac:dyDescent="0.3">
      <c r="A238" s="176"/>
      <c r="B238" s="175"/>
      <c r="C238" s="155"/>
      <c r="D238" s="172"/>
      <c r="E238" s="177"/>
      <c r="F238" s="177"/>
      <c r="G238" s="178"/>
      <c r="H238" s="178"/>
      <c r="I238" s="179"/>
      <c r="J238" s="180"/>
      <c r="K238" s="181"/>
      <c r="L238" s="182"/>
      <c r="M238" s="182"/>
      <c r="N238" s="127"/>
      <c r="O238" s="127"/>
    </row>
    <row r="239" spans="1:16" s="127" customFormat="1" ht="18.75" customHeight="1" x14ac:dyDescent="0.3">
      <c r="A239" s="417" t="s">
        <v>119</v>
      </c>
      <c r="B239" s="418"/>
      <c r="C239" s="418"/>
      <c r="D239" s="418"/>
      <c r="E239" s="418"/>
      <c r="F239" s="418"/>
      <c r="G239" s="418"/>
      <c r="H239" s="418"/>
      <c r="I239" s="418"/>
      <c r="J239" s="418"/>
      <c r="K239" s="418"/>
      <c r="L239" s="418"/>
      <c r="M239" s="418"/>
      <c r="N239"/>
      <c r="O239"/>
    </row>
    <row r="240" spans="1:16" ht="18" customHeight="1" x14ac:dyDescent="0.25">
      <c r="A240" s="55">
        <v>1</v>
      </c>
      <c r="B240" s="70" t="s">
        <v>178</v>
      </c>
      <c r="C240" s="211"/>
      <c r="D240" s="57"/>
      <c r="E240" s="55"/>
      <c r="F240" s="55"/>
      <c r="G240" s="32"/>
      <c r="H240" s="32"/>
      <c r="I240" s="60"/>
      <c r="J240" s="47" t="s">
        <v>32</v>
      </c>
      <c r="K240" s="419" t="s">
        <v>121</v>
      </c>
      <c r="L240" s="28"/>
      <c r="M240" s="57"/>
      <c r="N240" s="10"/>
      <c r="O240" s="10"/>
    </row>
    <row r="241" spans="1:16" ht="15.75" customHeight="1" x14ac:dyDescent="0.25">
      <c r="A241" s="55">
        <v>2</v>
      </c>
      <c r="B241" s="70" t="s">
        <v>134</v>
      </c>
      <c r="C241" s="209"/>
      <c r="D241" s="57"/>
      <c r="E241" s="55"/>
      <c r="F241" s="55"/>
      <c r="G241" s="32"/>
      <c r="H241" s="32"/>
      <c r="I241" s="60"/>
      <c r="J241" s="47" t="s">
        <v>32</v>
      </c>
      <c r="K241" s="420"/>
      <c r="L241" s="28"/>
      <c r="M241" s="111"/>
      <c r="N241" s="7"/>
      <c r="O241" s="7"/>
      <c r="P241" s="10"/>
    </row>
    <row r="242" spans="1:16" ht="21" customHeight="1" x14ac:dyDescent="0.25">
      <c r="A242" s="55">
        <v>3</v>
      </c>
      <c r="B242" s="93" t="s">
        <v>71</v>
      </c>
      <c r="C242" s="209"/>
      <c r="D242" s="57"/>
      <c r="E242" s="55"/>
      <c r="F242" s="55"/>
      <c r="G242" s="32"/>
      <c r="H242" s="32"/>
      <c r="I242" s="60"/>
      <c r="J242" s="47" t="s">
        <v>32</v>
      </c>
      <c r="K242" s="420"/>
      <c r="L242" s="28"/>
      <c r="M242" s="111"/>
      <c r="N242" s="7"/>
      <c r="O242" s="7"/>
      <c r="P242" s="7"/>
    </row>
    <row r="243" spans="1:16" ht="32.25" customHeight="1" x14ac:dyDescent="0.25">
      <c r="A243" s="55">
        <v>4</v>
      </c>
      <c r="B243" s="93" t="s">
        <v>135</v>
      </c>
      <c r="C243" s="209"/>
      <c r="D243" s="57"/>
      <c r="E243" s="55"/>
      <c r="F243" s="55"/>
      <c r="G243" s="32"/>
      <c r="H243" s="32"/>
      <c r="I243" s="60"/>
      <c r="J243" s="47" t="s">
        <v>32</v>
      </c>
      <c r="K243" s="420"/>
      <c r="L243" s="28"/>
      <c r="M243" s="111"/>
      <c r="N243" s="11"/>
      <c r="O243" s="11"/>
      <c r="P243" s="7"/>
    </row>
    <row r="244" spans="1:16" ht="18" customHeight="1" x14ac:dyDescent="0.25">
      <c r="A244" s="55">
        <v>5</v>
      </c>
      <c r="B244" s="71" t="s">
        <v>72</v>
      </c>
      <c r="C244" s="209"/>
      <c r="D244" s="57"/>
      <c r="E244" s="55"/>
      <c r="F244" s="55"/>
      <c r="G244" s="32"/>
      <c r="H244" s="32"/>
      <c r="I244" s="60"/>
      <c r="J244" s="47" t="s">
        <v>32</v>
      </c>
      <c r="K244" s="420"/>
      <c r="L244" s="28"/>
      <c r="M244" s="111"/>
      <c r="P244" s="11"/>
    </row>
    <row r="245" spans="1:16" ht="15.75" customHeight="1" x14ac:dyDescent="0.25">
      <c r="A245" s="55">
        <v>6</v>
      </c>
      <c r="B245" s="96" t="s">
        <v>73</v>
      </c>
      <c r="C245" s="209"/>
      <c r="D245" s="57"/>
      <c r="E245" s="55"/>
      <c r="F245" s="55"/>
      <c r="G245" s="32"/>
      <c r="H245" s="32"/>
      <c r="I245" s="60"/>
      <c r="J245" s="47" t="s">
        <v>32</v>
      </c>
      <c r="K245" s="420"/>
      <c r="L245" s="28"/>
      <c r="M245" s="111"/>
    </row>
    <row r="246" spans="1:16" ht="19.5" customHeight="1" x14ac:dyDescent="0.25">
      <c r="A246" s="55">
        <v>7</v>
      </c>
      <c r="B246" s="94" t="s">
        <v>136</v>
      </c>
      <c r="C246" s="209"/>
      <c r="D246" s="57"/>
      <c r="E246" s="55"/>
      <c r="F246" s="55"/>
      <c r="G246" s="32"/>
      <c r="H246" s="32"/>
      <c r="I246" s="60"/>
      <c r="J246" s="47" t="s">
        <v>32</v>
      </c>
      <c r="K246" s="420"/>
      <c r="L246" s="28"/>
      <c r="M246" s="111"/>
    </row>
    <row r="247" spans="1:16" ht="17.25" customHeight="1" x14ac:dyDescent="0.25">
      <c r="A247" s="55">
        <v>8</v>
      </c>
      <c r="B247" s="96" t="s">
        <v>137</v>
      </c>
      <c r="C247" s="209"/>
      <c r="D247" s="57"/>
      <c r="E247" s="55"/>
      <c r="F247" s="55"/>
      <c r="G247" s="32"/>
      <c r="H247" s="32"/>
      <c r="I247" s="60"/>
      <c r="J247" s="47" t="s">
        <v>32</v>
      </c>
      <c r="K247" s="420"/>
      <c r="L247" s="28"/>
      <c r="M247" s="111"/>
    </row>
    <row r="248" spans="1:16" ht="19.5" customHeight="1" x14ac:dyDescent="0.25">
      <c r="A248" s="55">
        <v>9</v>
      </c>
      <c r="B248" s="94" t="s">
        <v>138</v>
      </c>
      <c r="C248" s="209"/>
      <c r="D248" s="57"/>
      <c r="E248" s="55"/>
      <c r="F248" s="55"/>
      <c r="G248" s="32"/>
      <c r="H248" s="32"/>
      <c r="I248" s="60"/>
      <c r="J248" s="47" t="s">
        <v>32</v>
      </c>
      <c r="K248" s="420"/>
      <c r="L248" s="28"/>
      <c r="M248" s="111"/>
    </row>
    <row r="249" spans="1:16" ht="19.5" customHeight="1" x14ac:dyDescent="0.25">
      <c r="A249" s="55">
        <v>10</v>
      </c>
      <c r="B249" s="94" t="s">
        <v>139</v>
      </c>
      <c r="C249" s="209"/>
      <c r="D249" s="57"/>
      <c r="E249" s="55"/>
      <c r="F249" s="55"/>
      <c r="G249" s="32"/>
      <c r="H249" s="32"/>
      <c r="I249" s="60"/>
      <c r="J249" s="47" t="s">
        <v>32</v>
      </c>
      <c r="K249" s="420"/>
      <c r="L249" s="28"/>
      <c r="M249" s="111"/>
    </row>
    <row r="250" spans="1:16" ht="19.5" customHeight="1" x14ac:dyDescent="0.25">
      <c r="A250" s="55">
        <v>11</v>
      </c>
      <c r="B250" s="94" t="s">
        <v>140</v>
      </c>
      <c r="C250" s="209"/>
      <c r="D250" s="57"/>
      <c r="E250" s="55"/>
      <c r="F250" s="55"/>
      <c r="G250" s="32"/>
      <c r="H250" s="32"/>
      <c r="I250" s="60"/>
      <c r="J250" s="47" t="s">
        <v>32</v>
      </c>
      <c r="K250" s="420"/>
      <c r="L250" s="28"/>
      <c r="M250" s="111"/>
    </row>
    <row r="251" spans="1:16" ht="19.5" customHeight="1" x14ac:dyDescent="0.25">
      <c r="A251" s="55">
        <v>12</v>
      </c>
      <c r="B251" s="94" t="s">
        <v>141</v>
      </c>
      <c r="C251" s="209"/>
      <c r="D251" s="57"/>
      <c r="E251" s="55"/>
      <c r="F251" s="55"/>
      <c r="G251" s="32"/>
      <c r="H251" s="32"/>
      <c r="I251" s="60"/>
      <c r="J251" s="47" t="s">
        <v>32</v>
      </c>
      <c r="K251" s="420"/>
      <c r="L251" s="28"/>
      <c r="M251" s="111"/>
    </row>
    <row r="252" spans="1:16" ht="19.5" customHeight="1" x14ac:dyDescent="0.25">
      <c r="A252" s="55">
        <v>13</v>
      </c>
      <c r="B252" s="94" t="s">
        <v>142</v>
      </c>
      <c r="C252" s="209"/>
      <c r="D252" s="57"/>
      <c r="E252" s="55"/>
      <c r="F252" s="55"/>
      <c r="G252" s="32"/>
      <c r="H252" s="32"/>
      <c r="I252" s="60"/>
      <c r="J252" s="47" t="s">
        <v>32</v>
      </c>
      <c r="K252" s="420"/>
      <c r="L252" s="28"/>
      <c r="M252" s="111"/>
    </row>
    <row r="253" spans="1:16" ht="19.5" customHeight="1" x14ac:dyDescent="0.25">
      <c r="A253" s="55">
        <v>14</v>
      </c>
      <c r="B253" s="94" t="s">
        <v>74</v>
      </c>
      <c r="C253" s="209"/>
      <c r="D253" s="57"/>
      <c r="E253" s="55"/>
      <c r="F253" s="55"/>
      <c r="G253" s="32"/>
      <c r="H253" s="32"/>
      <c r="I253" s="60"/>
      <c r="J253" s="47" t="s">
        <v>32</v>
      </c>
      <c r="K253" s="420"/>
      <c r="L253" s="28"/>
      <c r="M253" s="111"/>
    </row>
    <row r="254" spans="1:16" ht="19.5" customHeight="1" x14ac:dyDescent="0.25">
      <c r="A254" s="55">
        <v>15</v>
      </c>
      <c r="B254" s="94" t="s">
        <v>143</v>
      </c>
      <c r="C254" s="209"/>
      <c r="D254" s="57"/>
      <c r="E254" s="55"/>
      <c r="F254" s="55"/>
      <c r="G254" s="32"/>
      <c r="H254" s="32"/>
      <c r="I254" s="60"/>
      <c r="J254" s="47" t="s">
        <v>32</v>
      </c>
      <c r="K254" s="420"/>
      <c r="L254" s="28"/>
      <c r="M254" s="111"/>
    </row>
    <row r="255" spans="1:16" ht="19.5" customHeight="1" x14ac:dyDescent="0.25">
      <c r="A255" s="55">
        <v>16</v>
      </c>
      <c r="B255" s="94" t="s">
        <v>75</v>
      </c>
      <c r="C255" s="209"/>
      <c r="D255" s="57"/>
      <c r="E255" s="55"/>
      <c r="F255" s="55"/>
      <c r="G255" s="32"/>
      <c r="H255" s="32"/>
      <c r="I255" s="60"/>
      <c r="J255" s="47" t="s">
        <v>32</v>
      </c>
      <c r="K255" s="419" t="s">
        <v>121</v>
      </c>
      <c r="L255" s="28"/>
      <c r="M255" s="111"/>
    </row>
    <row r="256" spans="1:16" ht="19.5" customHeight="1" x14ac:dyDescent="0.25">
      <c r="A256" s="55">
        <v>17</v>
      </c>
      <c r="B256" s="94" t="s">
        <v>76</v>
      </c>
      <c r="C256" s="209"/>
      <c r="D256" s="57"/>
      <c r="E256" s="55"/>
      <c r="F256" s="55"/>
      <c r="G256" s="32"/>
      <c r="H256" s="32"/>
      <c r="I256" s="60"/>
      <c r="J256" s="47" t="s">
        <v>32</v>
      </c>
      <c r="K256" s="420"/>
      <c r="L256" s="28"/>
      <c r="M256" s="111"/>
    </row>
    <row r="257" spans="1:16" ht="32.25" customHeight="1" x14ac:dyDescent="0.25">
      <c r="A257" s="55">
        <v>18</v>
      </c>
      <c r="B257" s="94" t="s">
        <v>77</v>
      </c>
      <c r="C257" s="209"/>
      <c r="D257" s="57"/>
      <c r="E257" s="55"/>
      <c r="F257" s="55"/>
      <c r="G257" s="32"/>
      <c r="H257" s="32"/>
      <c r="I257" s="60"/>
      <c r="J257" s="47" t="s">
        <v>32</v>
      </c>
      <c r="K257" s="420"/>
      <c r="L257" s="28"/>
      <c r="M257" s="111"/>
    </row>
    <row r="258" spans="1:16" ht="18.75" customHeight="1" x14ac:dyDescent="0.25">
      <c r="A258" s="55">
        <v>19</v>
      </c>
      <c r="B258" s="94" t="s">
        <v>78</v>
      </c>
      <c r="C258" s="209"/>
      <c r="D258" s="57"/>
      <c r="E258" s="55"/>
      <c r="F258" s="55"/>
      <c r="G258" s="32"/>
      <c r="H258" s="32"/>
      <c r="I258" s="60"/>
      <c r="J258" s="47" t="s">
        <v>32</v>
      </c>
      <c r="K258" s="420"/>
      <c r="L258" s="28"/>
      <c r="M258" s="111"/>
    </row>
    <row r="259" spans="1:16" ht="19.5" customHeight="1" x14ac:dyDescent="0.25">
      <c r="A259" s="55">
        <v>20</v>
      </c>
      <c r="B259" s="94" t="s">
        <v>79</v>
      </c>
      <c r="C259" s="209"/>
      <c r="D259" s="57"/>
      <c r="E259" s="55"/>
      <c r="F259" s="55"/>
      <c r="G259" s="32"/>
      <c r="H259" s="32"/>
      <c r="I259" s="60"/>
      <c r="J259" s="47" t="s">
        <v>32</v>
      </c>
      <c r="K259" s="420"/>
      <c r="L259" s="28"/>
      <c r="M259" s="111"/>
    </row>
    <row r="260" spans="1:16" ht="19.5" customHeight="1" x14ac:dyDescent="0.25">
      <c r="A260" s="55">
        <v>21</v>
      </c>
      <c r="B260" s="94" t="s">
        <v>80</v>
      </c>
      <c r="C260" s="209"/>
      <c r="D260" s="57"/>
      <c r="E260" s="55"/>
      <c r="F260" s="55"/>
      <c r="G260" s="32"/>
      <c r="H260" s="32"/>
      <c r="I260" s="60"/>
      <c r="J260" s="47" t="s">
        <v>32</v>
      </c>
      <c r="K260" s="420"/>
      <c r="L260" s="28"/>
      <c r="M260" s="111"/>
    </row>
    <row r="261" spans="1:16" ht="19.5" customHeight="1" x14ac:dyDescent="0.25">
      <c r="A261" s="55">
        <v>22</v>
      </c>
      <c r="B261" s="94" t="s">
        <v>144</v>
      </c>
      <c r="C261" s="209"/>
      <c r="D261" s="57"/>
      <c r="E261" s="55"/>
      <c r="F261" s="55"/>
      <c r="G261" s="32"/>
      <c r="H261" s="32"/>
      <c r="I261" s="60"/>
      <c r="J261" s="47" t="s">
        <v>32</v>
      </c>
      <c r="K261" s="420"/>
      <c r="L261" s="28"/>
      <c r="M261" s="111"/>
    </row>
    <row r="262" spans="1:16" ht="19.5" customHeight="1" x14ac:dyDescent="0.25">
      <c r="A262" s="55">
        <v>23</v>
      </c>
      <c r="B262" s="94" t="s">
        <v>81</v>
      </c>
      <c r="C262" s="209"/>
      <c r="D262" s="57"/>
      <c r="E262" s="55"/>
      <c r="F262" s="55"/>
      <c r="G262" s="32"/>
      <c r="H262" s="32"/>
      <c r="I262" s="60"/>
      <c r="J262" s="47" t="s">
        <v>32</v>
      </c>
      <c r="K262" s="420"/>
      <c r="L262" s="28"/>
      <c r="M262" s="111"/>
    </row>
    <row r="263" spans="1:16" ht="19.5" customHeight="1" x14ac:dyDescent="0.25">
      <c r="A263" s="55">
        <v>24</v>
      </c>
      <c r="B263" s="94" t="s">
        <v>82</v>
      </c>
      <c r="C263" s="209"/>
      <c r="D263" s="57"/>
      <c r="E263" s="55"/>
      <c r="F263" s="55"/>
      <c r="G263" s="32"/>
      <c r="H263" s="32"/>
      <c r="I263" s="60"/>
      <c r="J263" s="47" t="s">
        <v>32</v>
      </c>
      <c r="K263" s="420"/>
      <c r="L263" s="28"/>
      <c r="M263" s="111"/>
    </row>
    <row r="264" spans="1:16" ht="30.75" customHeight="1" x14ac:dyDescent="0.25">
      <c r="A264" s="55">
        <v>25</v>
      </c>
      <c r="B264" s="94" t="s">
        <v>145</v>
      </c>
      <c r="C264" s="209"/>
      <c r="D264" s="57"/>
      <c r="E264" s="55"/>
      <c r="F264" s="55"/>
      <c r="G264" s="32"/>
      <c r="H264" s="32"/>
      <c r="I264" s="60"/>
      <c r="J264" s="47" t="s">
        <v>32</v>
      </c>
      <c r="K264" s="420"/>
      <c r="L264" s="28"/>
      <c r="M264" s="111"/>
    </row>
    <row r="265" spans="1:16" ht="19.5" customHeight="1" x14ac:dyDescent="0.25">
      <c r="A265" s="55">
        <v>26</v>
      </c>
      <c r="B265" s="94" t="s">
        <v>83</v>
      </c>
      <c r="C265" s="209"/>
      <c r="D265" s="57"/>
      <c r="E265" s="55"/>
      <c r="F265" s="55"/>
      <c r="G265" s="32"/>
      <c r="H265" s="32"/>
      <c r="I265" s="60"/>
      <c r="J265" s="47" t="s">
        <v>32</v>
      </c>
      <c r="K265" s="420"/>
      <c r="L265" s="28"/>
      <c r="M265" s="111"/>
    </row>
    <row r="266" spans="1:16" ht="19.5" customHeight="1" x14ac:dyDescent="0.25">
      <c r="A266" s="55">
        <v>27</v>
      </c>
      <c r="B266" s="94" t="s">
        <v>84</v>
      </c>
      <c r="C266" s="209"/>
      <c r="D266" s="57"/>
      <c r="E266" s="55"/>
      <c r="F266" s="55"/>
      <c r="G266" s="32"/>
      <c r="H266" s="32"/>
      <c r="I266" s="60"/>
      <c r="J266" s="47" t="s">
        <v>32</v>
      </c>
      <c r="K266" s="420"/>
      <c r="L266" s="28"/>
      <c r="M266" s="111"/>
    </row>
    <row r="267" spans="1:16" ht="19.5" customHeight="1" x14ac:dyDescent="0.25">
      <c r="A267" s="55">
        <v>28</v>
      </c>
      <c r="B267" s="94" t="s">
        <v>85</v>
      </c>
      <c r="C267" s="209"/>
      <c r="D267" s="57"/>
      <c r="E267" s="55"/>
      <c r="F267" s="55"/>
      <c r="G267" s="32"/>
      <c r="H267" s="32"/>
      <c r="I267" s="60"/>
      <c r="J267" s="47" t="s">
        <v>32</v>
      </c>
      <c r="K267" s="420"/>
      <c r="L267" s="28"/>
      <c r="M267" s="111"/>
    </row>
    <row r="268" spans="1:16" ht="19.5" customHeight="1" x14ac:dyDescent="0.25">
      <c r="A268" s="55">
        <v>29</v>
      </c>
      <c r="B268" s="94" t="s">
        <v>86</v>
      </c>
      <c r="C268" s="209"/>
      <c r="D268" s="57"/>
      <c r="E268" s="55"/>
      <c r="F268" s="55"/>
      <c r="G268" s="32"/>
      <c r="H268" s="32"/>
      <c r="I268" s="60"/>
      <c r="J268" s="47" t="s">
        <v>32</v>
      </c>
      <c r="K268" s="420"/>
      <c r="L268" s="28"/>
      <c r="M268" s="111"/>
      <c r="N268" s="8"/>
      <c r="O268" s="8"/>
    </row>
    <row r="269" spans="1:16" ht="19.5" customHeight="1" x14ac:dyDescent="0.25">
      <c r="A269" s="55">
        <v>30</v>
      </c>
      <c r="B269" s="278" t="s">
        <v>164</v>
      </c>
      <c r="C269" s="211"/>
      <c r="D269" s="57"/>
      <c r="E269" s="55"/>
      <c r="F269" s="55"/>
      <c r="G269" s="32"/>
      <c r="H269" s="32"/>
      <c r="I269" s="60"/>
      <c r="J269" s="47" t="s">
        <v>32</v>
      </c>
      <c r="K269" s="420"/>
      <c r="L269" s="28"/>
      <c r="M269" s="111"/>
      <c r="N269" s="8"/>
      <c r="O269" s="8"/>
    </row>
    <row r="270" spans="1:16" ht="19.5" customHeight="1" x14ac:dyDescent="0.25">
      <c r="A270" s="55">
        <v>31</v>
      </c>
      <c r="B270" s="278" t="s">
        <v>165</v>
      </c>
      <c r="C270" s="211"/>
      <c r="D270" s="57"/>
      <c r="E270" s="55"/>
      <c r="F270" s="55"/>
      <c r="G270" s="32"/>
      <c r="H270" s="32"/>
      <c r="I270" s="60"/>
      <c r="J270" s="47" t="s">
        <v>32</v>
      </c>
      <c r="K270" s="420"/>
      <c r="L270" s="28"/>
      <c r="M270" s="111"/>
      <c r="N270" s="8"/>
      <c r="O270" s="8"/>
    </row>
    <row r="271" spans="1:16" ht="19.5" customHeight="1" x14ac:dyDescent="0.25">
      <c r="A271" s="55">
        <v>32</v>
      </c>
      <c r="B271" s="278" t="s">
        <v>166</v>
      </c>
      <c r="C271" s="211"/>
      <c r="D271" s="57"/>
      <c r="E271" s="55"/>
      <c r="F271" s="55"/>
      <c r="G271" s="32"/>
      <c r="H271" s="32"/>
      <c r="I271" s="60"/>
      <c r="J271" s="47" t="s">
        <v>32</v>
      </c>
      <c r="K271" s="420"/>
      <c r="L271" s="28"/>
      <c r="M271" s="111"/>
      <c r="N271" s="8"/>
      <c r="O271" s="8"/>
    </row>
    <row r="272" spans="1:16" s="7" customFormat="1" ht="17.25" customHeight="1" x14ac:dyDescent="0.3">
      <c r="A272" s="55">
        <v>33</v>
      </c>
      <c r="B272" s="279" t="s">
        <v>172</v>
      </c>
      <c r="C272" s="280"/>
      <c r="D272" s="281"/>
      <c r="E272" s="63"/>
      <c r="F272" s="48"/>
      <c r="G272" s="65"/>
      <c r="H272" s="65"/>
      <c r="I272" s="281"/>
      <c r="J272" s="47" t="s">
        <v>32</v>
      </c>
      <c r="K272" s="420"/>
      <c r="L272" s="28"/>
      <c r="M272" s="282"/>
      <c r="N272" s="183"/>
      <c r="O272" s="183"/>
      <c r="P272"/>
    </row>
    <row r="273" spans="1:16" ht="19.5" customHeight="1" x14ac:dyDescent="0.25">
      <c r="A273" s="55">
        <v>34</v>
      </c>
      <c r="B273" s="278" t="s">
        <v>168</v>
      </c>
      <c r="C273" s="211"/>
      <c r="D273" s="57"/>
      <c r="E273" s="55"/>
      <c r="F273" s="55"/>
      <c r="G273" s="32"/>
      <c r="H273" s="32"/>
      <c r="I273" s="60"/>
      <c r="J273" s="47" t="s">
        <v>32</v>
      </c>
      <c r="K273" s="420"/>
      <c r="L273" s="28"/>
      <c r="M273" s="111"/>
      <c r="N273" s="8"/>
      <c r="O273" s="8"/>
    </row>
    <row r="274" spans="1:16" s="7" customFormat="1" ht="17.25" customHeight="1" x14ac:dyDescent="0.3">
      <c r="A274" s="55">
        <v>35</v>
      </c>
      <c r="B274" s="279" t="s">
        <v>167</v>
      </c>
      <c r="C274" s="280"/>
      <c r="D274" s="281"/>
      <c r="E274" s="63"/>
      <c r="F274" s="48"/>
      <c r="G274" s="65"/>
      <c r="H274" s="65"/>
      <c r="I274" s="281"/>
      <c r="J274" s="47" t="s">
        <v>32</v>
      </c>
      <c r="K274" s="420"/>
      <c r="L274" s="28"/>
      <c r="M274" s="282"/>
      <c r="N274" s="183"/>
      <c r="O274" s="183"/>
      <c r="P274"/>
    </row>
    <row r="275" spans="1:16" s="7" customFormat="1" ht="17.25" customHeight="1" x14ac:dyDescent="0.3">
      <c r="A275" s="55">
        <v>36</v>
      </c>
      <c r="B275" s="278" t="s">
        <v>294</v>
      </c>
      <c r="C275" s="280"/>
      <c r="D275" s="281"/>
      <c r="E275" s="63"/>
      <c r="F275" s="48"/>
      <c r="G275" s="65"/>
      <c r="H275" s="65"/>
      <c r="I275" s="304"/>
      <c r="J275" s="47" t="s">
        <v>32</v>
      </c>
      <c r="K275" s="421"/>
      <c r="L275" s="28"/>
      <c r="M275" s="305"/>
      <c r="N275" s="183"/>
      <c r="O275" s="183"/>
      <c r="P275"/>
    </row>
    <row r="276" spans="1:16" s="292" customFormat="1" ht="17.25" customHeight="1" x14ac:dyDescent="0.3">
      <c r="A276" s="415" t="s">
        <v>130</v>
      </c>
      <c r="B276" s="416"/>
      <c r="C276" s="284" t="s">
        <v>57</v>
      </c>
      <c r="D276" s="284" t="s">
        <v>13</v>
      </c>
      <c r="E276" s="334">
        <f>E21+E65+E205+E206+E218</f>
        <v>70.382999999999996</v>
      </c>
      <c r="F276" s="285">
        <f>F21+F65+F205+F206+F218</f>
        <v>2638.3</v>
      </c>
      <c r="G276" s="286">
        <f>G21+G65+G98+G152+G203+G204+G205+G206+G218+G225+G237</f>
        <v>118903.912832</v>
      </c>
      <c r="H276" s="286">
        <f>H21+H65+H98+H152+H203+H204+H205+H206+H218+H225+H237</f>
        <v>70800.901448960009</v>
      </c>
      <c r="I276" s="287"/>
      <c r="J276" s="284"/>
      <c r="K276" s="288"/>
      <c r="L276" s="289"/>
      <c r="M276" s="289"/>
      <c r="N276" s="290"/>
      <c r="O276" s="290"/>
      <c r="P276" s="291"/>
    </row>
    <row r="277" spans="1:16" ht="12.75" customHeight="1" x14ac:dyDescent="0.3">
      <c r="A277" s="100"/>
      <c r="B277" s="101"/>
      <c r="C277" s="223"/>
      <c r="D277" s="102"/>
      <c r="E277" s="72"/>
      <c r="F277" s="73"/>
      <c r="G277" s="74"/>
      <c r="H277" s="74"/>
      <c r="I277" s="75"/>
      <c r="J277" s="76"/>
      <c r="K277" s="76"/>
      <c r="L277" s="76"/>
      <c r="M277" s="76"/>
      <c r="N277" s="132"/>
      <c r="O277" s="132"/>
    </row>
    <row r="278" spans="1:16" s="229" customFormat="1" ht="17.25" customHeight="1" x14ac:dyDescent="0.25">
      <c r="A278" s="411" t="s">
        <v>146</v>
      </c>
      <c r="B278" s="411"/>
      <c r="C278" s="226" t="s">
        <v>12</v>
      </c>
      <c r="D278" s="226"/>
      <c r="E278" s="227">
        <f>E98+E203</f>
        <v>14.621</v>
      </c>
      <c r="F278" s="227"/>
      <c r="G278" s="228"/>
    </row>
    <row r="279" spans="1:16" s="229" customFormat="1" ht="17.25" customHeight="1" x14ac:dyDescent="0.25">
      <c r="A279" s="411" t="s">
        <v>149</v>
      </c>
      <c r="B279" s="411"/>
      <c r="C279" s="226" t="s">
        <v>12</v>
      </c>
      <c r="D279" s="226"/>
      <c r="E279" s="227">
        <f>E152+E204+E152+E204</f>
        <v>20.486000000000008</v>
      </c>
      <c r="F279" s="227"/>
      <c r="G279" s="228"/>
    </row>
    <row r="280" spans="1:16" s="229" customFormat="1" ht="17.25" customHeight="1" x14ac:dyDescent="0.25">
      <c r="A280" s="411" t="s">
        <v>147</v>
      </c>
      <c r="B280" s="411"/>
      <c r="C280" s="226" t="s">
        <v>12</v>
      </c>
      <c r="D280" s="226" t="s">
        <v>13</v>
      </c>
      <c r="E280" s="227">
        <f>E21+E206</f>
        <v>17.099000000000004</v>
      </c>
      <c r="F280" s="227">
        <f>F21+F206</f>
        <v>430.5</v>
      </c>
      <c r="G280" s="228"/>
    </row>
    <row r="281" spans="1:16" s="229" customFormat="1" ht="17.25" customHeight="1" x14ac:dyDescent="0.25">
      <c r="A281" s="411" t="s">
        <v>148</v>
      </c>
      <c r="B281" s="411"/>
      <c r="C281" s="226" t="s">
        <v>12</v>
      </c>
      <c r="D281" s="226" t="s">
        <v>13</v>
      </c>
      <c r="E281" s="227">
        <f>E65+E205+E218</f>
        <v>53.283999999999992</v>
      </c>
      <c r="F281" s="227">
        <f>F65+F205+F218</f>
        <v>2207.8000000000002</v>
      </c>
      <c r="G281" s="228"/>
    </row>
    <row r="282" spans="1:16" s="308" customFormat="1" ht="13.5" customHeight="1" x14ac:dyDescent="0.25">
      <c r="A282" s="410"/>
      <c r="B282" s="410"/>
      <c r="C282" s="410"/>
      <c r="D282" s="410"/>
      <c r="E282" s="410"/>
      <c r="F282" s="410"/>
      <c r="G282" s="410"/>
      <c r="H282" s="410"/>
      <c r="I282" s="410"/>
      <c r="J282" s="410"/>
      <c r="K282" s="410"/>
      <c r="L282" s="410"/>
      <c r="M282" s="307"/>
    </row>
    <row r="283" spans="1:16" s="308" customFormat="1" ht="25.5" customHeight="1" x14ac:dyDescent="0.25">
      <c r="A283" s="335"/>
      <c r="B283" s="335" t="s">
        <v>300</v>
      </c>
      <c r="C283" s="335"/>
      <c r="D283" s="335"/>
      <c r="E283" s="335"/>
      <c r="F283" s="335"/>
      <c r="G283" s="335"/>
      <c r="H283" s="335"/>
      <c r="I283" s="335"/>
      <c r="J283" s="335"/>
      <c r="K283" s="335"/>
      <c r="L283" s="335"/>
      <c r="M283" s="307"/>
    </row>
    <row r="284" spans="1:16" ht="42.75" customHeight="1" x14ac:dyDescent="0.3">
      <c r="A284" s="103"/>
      <c r="B284" s="311" t="s">
        <v>309</v>
      </c>
      <c r="C284" s="224"/>
      <c r="D284" s="77"/>
      <c r="F284" s="15"/>
      <c r="H284" s="79"/>
      <c r="I284" s="80"/>
      <c r="L284" s="105"/>
      <c r="M284" s="105"/>
    </row>
    <row r="285" spans="1:16" ht="27" customHeight="1" x14ac:dyDescent="0.3">
      <c r="B285" s="318" t="s">
        <v>308</v>
      </c>
    </row>
    <row r="286" spans="1:16" ht="26.25" customHeight="1" x14ac:dyDescent="0.3">
      <c r="B286" s="318" t="s">
        <v>307</v>
      </c>
    </row>
    <row r="287" spans="1:16" ht="24" customHeight="1" x14ac:dyDescent="0.3">
      <c r="B287" s="318" t="s">
        <v>286</v>
      </c>
    </row>
    <row r="288" spans="1:16" ht="25.5" customHeight="1" x14ac:dyDescent="0.3">
      <c r="B288" s="318" t="s">
        <v>310</v>
      </c>
    </row>
    <row r="289" spans="1:21" ht="24" customHeight="1" x14ac:dyDescent="0.3">
      <c r="B289" s="318" t="s">
        <v>305</v>
      </c>
    </row>
    <row r="290" spans="1:21" ht="25.5" customHeight="1" x14ac:dyDescent="0.3">
      <c r="B290" s="318" t="s">
        <v>306</v>
      </c>
    </row>
    <row r="295" spans="1:21" s="9" customFormat="1" ht="22.5" customHeight="1" x14ac:dyDescent="0.25">
      <c r="A295" s="38">
        <v>32</v>
      </c>
      <c r="B295" s="45" t="s">
        <v>27</v>
      </c>
      <c r="C295" s="39" t="s">
        <v>57</v>
      </c>
      <c r="D295" s="39" t="s">
        <v>13</v>
      </c>
      <c r="E295" s="46">
        <v>0.83799999999999997</v>
      </c>
      <c r="F295" s="40">
        <v>41</v>
      </c>
      <c r="G295" s="41">
        <f>E295*861.821</f>
        <v>722.20599800000002</v>
      </c>
      <c r="H295" s="41">
        <f>E295*560.90757</f>
        <v>470.04054365999997</v>
      </c>
      <c r="I295" s="43"/>
      <c r="J295" s="27" t="s">
        <v>36</v>
      </c>
      <c r="K295" s="283"/>
      <c r="L295" s="27"/>
      <c r="M295" s="109"/>
      <c r="N295" s="12"/>
      <c r="O295" s="12"/>
      <c r="P295" s="12"/>
      <c r="Q295" s="12"/>
      <c r="R295" s="12"/>
      <c r="S295" s="12"/>
      <c r="T295" s="12"/>
      <c r="U295" s="12"/>
    </row>
  </sheetData>
  <mergeCells count="64">
    <mergeCell ref="A282:L282"/>
    <mergeCell ref="A280:B280"/>
    <mergeCell ref="A281:B281"/>
    <mergeCell ref="A279:B279"/>
    <mergeCell ref="A98:B98"/>
    <mergeCell ref="A225:B225"/>
    <mergeCell ref="A227:M227"/>
    <mergeCell ref="A276:B276"/>
    <mergeCell ref="A239:M239"/>
    <mergeCell ref="K240:K254"/>
    <mergeCell ref="K255:K275"/>
    <mergeCell ref="K228:K236"/>
    <mergeCell ref="A278:B278"/>
    <mergeCell ref="K221:K224"/>
    <mergeCell ref="A218:B218"/>
    <mergeCell ref="A152:B152"/>
    <mergeCell ref="A21:B21"/>
    <mergeCell ref="C11:D11"/>
    <mergeCell ref="K68:K96"/>
    <mergeCell ref="A67:XFD67"/>
    <mergeCell ref="K24:K34"/>
    <mergeCell ref="K35:K64"/>
    <mergeCell ref="A1:E1"/>
    <mergeCell ref="A2:E2"/>
    <mergeCell ref="A3:E3"/>
    <mergeCell ref="A4:E4"/>
    <mergeCell ref="A5:L5"/>
    <mergeCell ref="H1:M1"/>
    <mergeCell ref="H2:M2"/>
    <mergeCell ref="H3:M3"/>
    <mergeCell ref="H4:M4"/>
    <mergeCell ref="A6:L6"/>
    <mergeCell ref="A7:L7"/>
    <mergeCell ref="I9:I10"/>
    <mergeCell ref="J9:J10"/>
    <mergeCell ref="E11:F11"/>
    <mergeCell ref="M9:M10"/>
    <mergeCell ref="K13:K19"/>
    <mergeCell ref="A9:A10"/>
    <mergeCell ref="B9:B10"/>
    <mergeCell ref="C9:D10"/>
    <mergeCell ref="L9:L10"/>
    <mergeCell ref="K9:K10"/>
    <mergeCell ref="E9:F9"/>
    <mergeCell ref="G9:H9"/>
    <mergeCell ref="A195:A197"/>
    <mergeCell ref="A198:A199"/>
    <mergeCell ref="B208:J208"/>
    <mergeCell ref="B154:J154"/>
    <mergeCell ref="K209:K213"/>
    <mergeCell ref="A173:A174"/>
    <mergeCell ref="J181:J182"/>
    <mergeCell ref="A192:A193"/>
    <mergeCell ref="A176:A177"/>
    <mergeCell ref="K101:K122"/>
    <mergeCell ref="K155:K165"/>
    <mergeCell ref="K166:K188"/>
    <mergeCell ref="K189:K202"/>
    <mergeCell ref="K123:K151"/>
    <mergeCell ref="J215:J216"/>
    <mergeCell ref="A215:A216"/>
    <mergeCell ref="K214:K217"/>
    <mergeCell ref="L209:L213"/>
    <mergeCell ref="L214:L217"/>
  </mergeCells>
  <pageMargins left="0.35433070866141736" right="0.19685039370078741" top="0.43307086614173229" bottom="7.874015748031496E-2" header="0.23622047244094491" footer="0.23622047244094491"/>
  <pageSetup paperSize="9" scale="62" orientation="landscape" r:id="rId1"/>
  <rowBreaks count="8" manualBreakCount="8">
    <brk id="34" max="12" man="1"/>
    <brk id="66" max="12" man="1"/>
    <brk id="116" max="12" man="1"/>
    <brk id="165" max="12" man="1"/>
    <brk id="188" max="12" man="1"/>
    <brk id="206" max="12" man="1"/>
    <brk id="254" max="12" man="1"/>
    <brk id="290" max="12" man="1"/>
  </rowBreaks>
  <ignoredErrors>
    <ignoredError sqref="G1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кап. ремонт на 2014г.</vt:lpstr>
      <vt:lpstr>'кап. ремонт на 2014г.'!Область_печати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2014-02-06T00:43:37Z</dcterms:modified>
</cp:coreProperties>
</file>